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5490" activeTab="1"/>
  </bookViews>
  <sheets>
    <sheet name="IS" sheetId="1" r:id="rId1"/>
    <sheet name="BS" sheetId="2" r:id="rId2"/>
    <sheet name="CF" sheetId="3" r:id="rId3"/>
    <sheet name="Equity" sheetId="4" r:id="rId4"/>
  </sheets>
  <definedNames>
    <definedName name="_xlnm.Print_Area" localSheetId="1">'BS'!$A$1:$I$59</definedName>
    <definedName name="_xlnm.Print_Area" localSheetId="2">'CF'!$A$1:$J$61</definedName>
    <definedName name="_xlnm.Print_Area" localSheetId="3">'Equity'!$A$1:$R$50</definedName>
    <definedName name="_xlnm.Print_Area" localSheetId="0">'IS'!$A$1:$I$55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<sst xmlns="http://schemas.openxmlformats.org/spreadsheetml/2006/main" count="178" uniqueCount="139">
  <si>
    <t>RM'000</t>
  </si>
  <si>
    <t>Reserves</t>
  </si>
  <si>
    <t>Revenue</t>
  </si>
  <si>
    <t>Inventories</t>
  </si>
  <si>
    <t>*</t>
  </si>
  <si>
    <t>Operating profit before changes in working capital</t>
  </si>
  <si>
    <t>Capital</t>
  </si>
  <si>
    <t>Total</t>
  </si>
  <si>
    <t>Profits</t>
  </si>
  <si>
    <t>Other investments</t>
  </si>
  <si>
    <t>Cash and bank balances</t>
  </si>
  <si>
    <t>Property, plant and equipment</t>
  </si>
  <si>
    <t>Net change in current assets</t>
  </si>
  <si>
    <t>Net change in current liabilities</t>
  </si>
  <si>
    <t>Operating expenses</t>
  </si>
  <si>
    <t>Other operating income</t>
  </si>
  <si>
    <t>Goodwill on consolidation</t>
  </si>
  <si>
    <t>Share capital</t>
  </si>
  <si>
    <t>Minority interests</t>
  </si>
  <si>
    <t>Net current liabilities</t>
  </si>
  <si>
    <t>Share</t>
  </si>
  <si>
    <t>Exchange</t>
  </si>
  <si>
    <t>Retained</t>
  </si>
  <si>
    <t>Premium</t>
  </si>
  <si>
    <t>Minority</t>
  </si>
  <si>
    <t>Total equity</t>
  </si>
  <si>
    <t xml:space="preserve">Reserve on </t>
  </si>
  <si>
    <t>Equity</t>
  </si>
  <si>
    <t>CONDENSED CONSOLIDATED BALANCE SHEET</t>
  </si>
  <si>
    <t>CONDENSED CONSOLIDATED CASH FLOW STATEMENT</t>
  </si>
  <si>
    <t>CONDENSED CONSOLIDATED STATEMENT OF CHANGES IN EQUITY</t>
  </si>
  <si>
    <t>Interests</t>
  </si>
  <si>
    <t>CONDENSED CONSOLIDATED INCOME STATEMENT</t>
  </si>
  <si>
    <t>(Unaudited figures)</t>
  </si>
  <si>
    <t>Current</t>
  </si>
  <si>
    <t>Year</t>
  </si>
  <si>
    <t>Quarter</t>
  </si>
  <si>
    <t>Corresponding</t>
  </si>
  <si>
    <t xml:space="preserve">Current </t>
  </si>
  <si>
    <t xml:space="preserve">Year </t>
  </si>
  <si>
    <t>To Date</t>
  </si>
  <si>
    <t>Preceding</t>
  </si>
  <si>
    <t>Individual Quarter</t>
  </si>
  <si>
    <t>Cumulative Quarter</t>
  </si>
  <si>
    <t>Deferred tax assets</t>
  </si>
  <si>
    <t>Current Quarter</t>
  </si>
  <si>
    <t>As at End of</t>
  </si>
  <si>
    <t>Financial Year End</t>
  </si>
  <si>
    <t>As at Preceding</t>
  </si>
  <si>
    <t>Short term borrowings</t>
  </si>
  <si>
    <t>Tax recoverable</t>
  </si>
  <si>
    <t>Current Assets</t>
  </si>
  <si>
    <t>Current Liabilities</t>
  </si>
  <si>
    <t>Non-Current Liabilities</t>
  </si>
  <si>
    <t>Long term borrowings</t>
  </si>
  <si>
    <t>Deferred tax liabilities</t>
  </si>
  <si>
    <t>Net assets per share attributable to</t>
  </si>
  <si>
    <t>Non-cash items</t>
  </si>
  <si>
    <t>Non-operating items</t>
  </si>
  <si>
    <t>Changes in working capital:</t>
  </si>
  <si>
    <t>Cash and cash equivalents comprised the following:</t>
  </si>
  <si>
    <t>Cash Flows From Operating Activities</t>
  </si>
  <si>
    <t>Net Change in Cash and Cash Equivalents</t>
  </si>
  <si>
    <t>Balance at 1 January 2006</t>
  </si>
  <si>
    <t>Investment in associated companies</t>
  </si>
  <si>
    <t>Consolidation</t>
  </si>
  <si>
    <t>Trade and other receivables</t>
  </si>
  <si>
    <t>Amount owing by related companies</t>
  </si>
  <si>
    <t>Trade and other payables</t>
  </si>
  <si>
    <t>Amount owing to related companies</t>
  </si>
  <si>
    <t>Retirement benefit obligations</t>
  </si>
  <si>
    <t>31.12.2006</t>
  </si>
  <si>
    <t>Amount owing by holding company</t>
  </si>
  <si>
    <t>Net cash flows from operating activities</t>
  </si>
  <si>
    <t>Non-Current Assets</t>
  </si>
  <si>
    <t>Adjustments for:</t>
  </si>
  <si>
    <t>Balance at 1 January 2007</t>
  </si>
  <si>
    <t>Bank overdraft</t>
  </si>
  <si>
    <t>Issue of ordinary shares</t>
  </si>
  <si>
    <t>Effect of adopting FRS 3</t>
  </si>
  <si>
    <t>Share issue expenses</t>
  </si>
  <si>
    <t>Net expenses recognised directly in equity</t>
  </si>
  <si>
    <t>Exchange differences, representing net</t>
  </si>
  <si>
    <t xml:space="preserve"> expenses recognised directly in equity</t>
  </si>
  <si>
    <t>Exchange differences</t>
  </si>
  <si>
    <t>Deposit with licensed banks</t>
  </si>
  <si>
    <t>Prepaid lease payments</t>
  </si>
  <si>
    <t>Loss for the period</t>
  </si>
  <si>
    <t>Preceding Year</t>
  </si>
  <si>
    <t>Tax liabilities</t>
  </si>
  <si>
    <t>Amount owing to an associated company</t>
  </si>
  <si>
    <t>Deposits with licensed banks</t>
  </si>
  <si>
    <t>Cash and Cash Equivalents at Beginning of Period</t>
  </si>
  <si>
    <t>Cash and Cash Equivalents at End of Period</t>
  </si>
  <si>
    <t>Arising from acquisition of subsidiary companies</t>
  </si>
  <si>
    <t>(The Condensed Consolidated Income Statement should be read in conjunction with the Annual Financial Report for the year ended 31 December 2006)</t>
  </si>
  <si>
    <t>(The Condensed Consolidated Balance Sheet should be read in conjunction with the Annual Financial Report for the year ended 31 December 2006)</t>
  </si>
  <si>
    <t>(The Condensed Consolidated Cash Flow Statement should be read in conjunction with the Annual Financial Report for the year ended 31 December 2006)</t>
  </si>
  <si>
    <t>(The Condensed Consolidated Statement of Changes in Equity should be read in conjunction with the Annual Financial Report for the year ended 31 December 2006)</t>
  </si>
  <si>
    <t>Finance costs</t>
  </si>
  <si>
    <t>Share of result in associated company</t>
  </si>
  <si>
    <t>Equity holders of the Company</t>
  </si>
  <si>
    <t>Equity attributable to equity holders of the Company</t>
  </si>
  <si>
    <t xml:space="preserve"> ordinary equity holders of the Company (RM)</t>
  </si>
  <si>
    <t>*  Denotes RM100</t>
  </si>
  <si>
    <t>&lt;--------------------------- Attributable to Equity Holders of the Company ---------------------------&gt;</t>
  </si>
  <si>
    <t>Sub-total</t>
  </si>
  <si>
    <t>Borrowings</t>
  </si>
  <si>
    <t>Profit/(Loss) for the period</t>
  </si>
  <si>
    <t>Dividend paid</t>
  </si>
  <si>
    <t>(*)</t>
  </si>
  <si>
    <t>Profit from operations</t>
  </si>
  <si>
    <t>Equity investments</t>
  </si>
  <si>
    <t>Dividend and ICULS interest paid</t>
  </si>
  <si>
    <t>Profit for the period</t>
  </si>
  <si>
    <t>Profit/(Loss) for the period attributable to:</t>
  </si>
  <si>
    <t>Cash Flows From Investing Activities</t>
  </si>
  <si>
    <t>Net cash flows used in investing activities</t>
  </si>
  <si>
    <t>Cash Flows From Financing Activities</t>
  </si>
  <si>
    <t>For the period ended 30 September 2007</t>
  </si>
  <si>
    <t>30.9.2007</t>
  </si>
  <si>
    <t>30.9.2006</t>
  </si>
  <si>
    <t>30.9.2006 (*)</t>
  </si>
  <si>
    <t>As at 30 September 2007</t>
  </si>
  <si>
    <t>(*) Represents 7 months cash flow movements as the Group was only established on 28 February 2006.</t>
  </si>
  <si>
    <t>Represents 7 months performance as the Group was only established on 28 February 2006.</t>
  </si>
  <si>
    <t>Balance at 30 September 2007</t>
  </si>
  <si>
    <t>Balance at 30 September 2006</t>
  </si>
  <si>
    <t>Effect of Exchange Rate Changes</t>
  </si>
  <si>
    <t>Profit before tax</t>
  </si>
  <si>
    <t>Tax expense</t>
  </si>
  <si>
    <t>Profit per share attributable to equity holders of the Company:</t>
  </si>
  <si>
    <t>Tax and retirement benefits paid</t>
  </si>
  <si>
    <t>Net cash flows (used in)/from financing activities</t>
  </si>
  <si>
    <t>ICULS</t>
  </si>
  <si>
    <t xml:space="preserve">Equity component of irredeemable convertible </t>
  </si>
  <si>
    <t xml:space="preserve"> unsecured loan stocks ("ICULS")</t>
  </si>
  <si>
    <t xml:space="preserve">  Basic (sen)</t>
  </si>
  <si>
    <t xml:space="preserve">  Diluted (sen)</t>
  </si>
</sst>
</file>

<file path=xl/styles.xml><?xml version="1.0" encoding="utf-8"?>
<styleSheet xmlns="http://schemas.openxmlformats.org/spreadsheetml/2006/main">
  <numFmts count="51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RM&quot;\ #,##0;&quot;RM&quot;\ \-#,##0"/>
    <numFmt numFmtId="185" formatCode="&quot;RM&quot;\ #,##0;[Red]&quot;RM&quot;\ \-#,##0"/>
    <numFmt numFmtId="186" formatCode="&quot;RM&quot;\ #,##0.00;&quot;RM&quot;\ \-#,##0.00"/>
    <numFmt numFmtId="187" formatCode="&quot;RM&quot;\ #,##0.00;[Red]&quot;RM&quot;\ \-#,##0.00"/>
    <numFmt numFmtId="188" formatCode="_ &quot;RM&quot;\ * #,##0_ ;_ &quot;RM&quot;\ * \-#,##0_ ;_ &quot;RM&quot;\ * &quot;-&quot;_ ;_ @_ "/>
    <numFmt numFmtId="189" formatCode="_ * #,##0_ ;_ * \-#,##0_ ;_ * &quot;-&quot;_ ;_ @_ "/>
    <numFmt numFmtId="190" formatCode="_ &quot;RM&quot;\ * #,##0.00_ ;_ &quot;RM&quot;\ * \-#,##0.00_ ;_ &quot;RM&quot;\ * &quot;-&quot;??_ ;_ @_ "/>
    <numFmt numFmtId="191" formatCode="_ * #,##0.00_ ;_ * \-#,##0.00_ ;_ * &quot;-&quot;??_ ;_ @_ 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0.000"/>
    <numFmt numFmtId="196" formatCode="0.00&quot; sen&quot;"/>
    <numFmt numFmtId="197" formatCode="0.0&quot; sen&quot;"/>
    <numFmt numFmtId="198" formatCode="0.00000"/>
    <numFmt numFmtId="199" formatCode="0.0000"/>
    <numFmt numFmtId="200" formatCode="_(* #,##0.000_);_(* \(#,##0.000\);_(* &quot;-&quot;???_);_(@_)"/>
    <numFmt numFmtId="201" formatCode="0_);\(0\)"/>
    <numFmt numFmtId="202" formatCode="0.00_);\(0.00\)"/>
    <numFmt numFmtId="203" formatCode="#,##0.0_);\(#,##0.0\)"/>
    <numFmt numFmtId="204" formatCode="_(* #,##0.0000_);_(* \(#,##0.0000\);_(* &quot;-&quot;??_);_(@_)"/>
    <numFmt numFmtId="205" formatCode="_(* #,##0.00000000000_);_(* \(#,##0.00000000000\);_(* &quot;-&quot;???????????_);_(@_)"/>
    <numFmt numFmtId="206" formatCode="_(* #,##0.0_);_(* \(#,##0.0\);_(* &quot;-&quot;?_);_(@_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1" fontId="6" fillId="0" borderId="0" xfId="0" applyNumberFormat="1" applyFont="1" applyFill="1" applyBorder="1" applyAlignment="1">
      <alignment horizontal="left" vertical="center" indent="5"/>
    </xf>
    <xf numFmtId="1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Alignment="1" quotePrefix="1">
      <alignment horizontal="center"/>
    </xf>
    <xf numFmtId="1" fontId="6" fillId="0" borderId="0" xfId="0" applyNumberFormat="1" applyFont="1" applyFill="1" applyBorder="1" applyAlignment="1" quotePrefix="1">
      <alignment horizontal="center"/>
    </xf>
    <xf numFmtId="171" fontId="8" fillId="0" borderId="0" xfId="0" applyNumberFormat="1" applyFont="1" applyFill="1" applyAlignment="1">
      <alignment/>
    </xf>
    <xf numFmtId="16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/>
    </xf>
    <xf numFmtId="193" fontId="10" fillId="0" borderId="0" xfId="15" applyNumberFormat="1" applyFont="1" applyFill="1" applyAlignment="1">
      <alignment horizontal="center"/>
    </xf>
    <xf numFmtId="193" fontId="10" fillId="0" borderId="0" xfId="15" applyNumberFormat="1" applyFont="1" applyFill="1" applyAlignment="1" quotePrefix="1">
      <alignment horizontal="center"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93" fontId="12" fillId="0" borderId="0" xfId="15" applyNumberFormat="1" applyFont="1" applyFill="1" applyBorder="1" applyAlignment="1">
      <alignment/>
    </xf>
    <xf numFmtId="193" fontId="12" fillId="0" borderId="1" xfId="15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193" fontId="12" fillId="0" borderId="2" xfId="15" applyNumberFormat="1" applyFont="1" applyFill="1" applyBorder="1" applyAlignment="1">
      <alignment/>
    </xf>
    <xf numFmtId="193" fontId="12" fillId="0" borderId="0" xfId="15" applyNumberFormat="1" applyFont="1" applyFill="1" applyAlignment="1">
      <alignment/>
    </xf>
    <xf numFmtId="0" fontId="9" fillId="0" borderId="0" xfId="0" applyFont="1" applyFill="1" applyBorder="1" applyAlignment="1" quotePrefix="1">
      <alignment horizontal="left"/>
    </xf>
    <xf numFmtId="0" fontId="6" fillId="0" borderId="0" xfId="0" applyFont="1" applyFill="1" applyAlignment="1" quotePrefix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Border="1" applyAlignment="1" quotePrefix="1">
      <alignment horizontal="left"/>
    </xf>
    <xf numFmtId="0" fontId="13" fillId="0" borderId="0" xfId="0" applyFont="1" applyFill="1" applyBorder="1" applyAlignment="1">
      <alignment/>
    </xf>
    <xf numFmtId="193" fontId="12" fillId="0" borderId="3" xfId="15" applyNumberFormat="1" applyFont="1" applyFill="1" applyBorder="1" applyAlignment="1">
      <alignment/>
    </xf>
    <xf numFmtId="193" fontId="12" fillId="0" borderId="4" xfId="15" applyNumberFormat="1" applyFont="1" applyFill="1" applyBorder="1" applyAlignment="1">
      <alignment/>
    </xf>
    <xf numFmtId="193" fontId="12" fillId="0" borderId="5" xfId="15" applyNumberFormat="1" applyFont="1" applyFill="1" applyBorder="1" applyAlignment="1">
      <alignment/>
    </xf>
    <xf numFmtId="193" fontId="12" fillId="0" borderId="6" xfId="15" applyNumberFormat="1" applyFont="1" applyFill="1" applyBorder="1" applyAlignment="1">
      <alignment/>
    </xf>
    <xf numFmtId="193" fontId="12" fillId="0" borderId="7" xfId="15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 quotePrefix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193" fontId="12" fillId="0" borderId="0" xfId="15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193" fontId="12" fillId="0" borderId="0" xfId="15" applyNumberFormat="1" applyFont="1" applyFill="1" applyAlignment="1">
      <alignment horizontal="centerContinuous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 quotePrefix="1">
      <alignment horizontal="left"/>
    </xf>
    <xf numFmtId="193" fontId="6" fillId="0" borderId="0" xfId="15" applyNumberFormat="1" applyFont="1" applyFill="1" applyAlignment="1">
      <alignment horizontal="center"/>
    </xf>
    <xf numFmtId="0" fontId="12" fillId="0" borderId="0" xfId="0" applyFont="1" applyFill="1" applyAlignment="1">
      <alignment horizontal="right"/>
    </xf>
    <xf numFmtId="193" fontId="6" fillId="0" borderId="0" xfId="15" applyNumberFormat="1" applyFont="1" applyFill="1" applyAlignment="1">
      <alignment horizontal="centerContinuous"/>
    </xf>
    <xf numFmtId="49" fontId="6" fillId="0" borderId="0" xfId="15" applyNumberFormat="1" applyFont="1" applyFill="1" applyAlignment="1">
      <alignment horizontal="center"/>
    </xf>
    <xf numFmtId="193" fontId="12" fillId="0" borderId="0" xfId="15" applyNumberFormat="1" applyFont="1" applyFill="1" applyAlignment="1">
      <alignment horizontal="center"/>
    </xf>
    <xf numFmtId="1" fontId="6" fillId="0" borderId="0" xfId="15" applyNumberFormat="1" applyFont="1" applyFill="1" applyAlignment="1" quotePrefix="1">
      <alignment horizontal="center"/>
    </xf>
    <xf numFmtId="1" fontId="12" fillId="0" borderId="0" xfId="15" applyNumberFormat="1" applyFont="1" applyFill="1" applyAlignment="1">
      <alignment horizontal="center"/>
    </xf>
    <xf numFmtId="1" fontId="6" fillId="0" borderId="0" xfId="15" applyNumberFormat="1" applyFont="1" applyFill="1" applyAlignment="1">
      <alignment horizontal="center"/>
    </xf>
    <xf numFmtId="193" fontId="14" fillId="0" borderId="0" xfId="15" applyNumberFormat="1" applyFont="1" applyFill="1" applyAlignment="1">
      <alignment/>
    </xf>
    <xf numFmtId="193" fontId="12" fillId="0" borderId="0" xfId="15" applyNumberFormat="1" applyFont="1" applyFill="1" applyBorder="1" applyAlignment="1" quotePrefix="1">
      <alignment/>
    </xf>
    <xf numFmtId="0" fontId="12" fillId="0" borderId="0" xfId="0" applyFont="1" applyFill="1" applyAlignment="1">
      <alignment horizontal="center"/>
    </xf>
    <xf numFmtId="37" fontId="12" fillId="0" borderId="0" xfId="15" applyNumberFormat="1" applyFont="1" applyFill="1" applyAlignment="1">
      <alignment horizontal="right"/>
    </xf>
    <xf numFmtId="0" fontId="12" fillId="0" borderId="0" xfId="0" applyFont="1" applyFill="1" applyAlignment="1" quotePrefix="1">
      <alignment horizontal="left"/>
    </xf>
    <xf numFmtId="193" fontId="12" fillId="0" borderId="8" xfId="15" applyNumberFormat="1" applyFont="1" applyFill="1" applyBorder="1" applyAlignment="1">
      <alignment/>
    </xf>
    <xf numFmtId="171" fontId="12" fillId="0" borderId="8" xfId="15" applyFont="1" applyFill="1" applyBorder="1" applyAlignment="1">
      <alignment/>
    </xf>
    <xf numFmtId="171" fontId="12" fillId="0" borderId="0" xfId="15" applyFont="1" applyFill="1" applyBorder="1" applyAlignment="1">
      <alignment/>
    </xf>
    <xf numFmtId="193" fontId="12" fillId="0" borderId="0" xfId="15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193" fontId="12" fillId="0" borderId="0" xfId="15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/>
    </xf>
    <xf numFmtId="193" fontId="12" fillId="0" borderId="0" xfId="15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93" fontId="6" fillId="0" borderId="0" xfId="15" applyNumberFormat="1" applyFont="1" applyFill="1" applyBorder="1" applyAlignment="1">
      <alignment horizontal="center"/>
    </xf>
    <xf numFmtId="193" fontId="14" fillId="0" borderId="0" xfId="15" applyNumberFormat="1" applyFont="1" applyFill="1" applyAlignment="1">
      <alignment horizontal="center"/>
    </xf>
    <xf numFmtId="193" fontId="1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93" fontId="6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Fill="1" applyBorder="1" applyAlignment="1">
      <alignment horizontal="justify"/>
    </xf>
    <xf numFmtId="193" fontId="6" fillId="0" borderId="0" xfId="15" applyNumberFormat="1" applyFont="1" applyFill="1" applyBorder="1" applyAlignment="1" quotePrefix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193" fontId="14" fillId="0" borderId="0" xfId="0" applyNumberFormat="1" applyFont="1" applyFill="1" applyAlignment="1">
      <alignment/>
    </xf>
    <xf numFmtId="0" fontId="12" fillId="0" borderId="0" xfId="0" applyFont="1" applyFill="1" applyAlignment="1" quotePrefix="1">
      <alignment/>
    </xf>
    <xf numFmtId="0" fontId="6" fillId="0" borderId="0" xfId="0" applyFont="1" applyFill="1" applyAlignment="1" quotePrefix="1">
      <alignment horizontal="left"/>
    </xf>
    <xf numFmtId="193" fontId="6" fillId="0" borderId="0" xfId="15" applyNumberFormat="1" applyFont="1" applyFill="1" applyAlignment="1">
      <alignment/>
    </xf>
    <xf numFmtId="2" fontId="12" fillId="0" borderId="0" xfId="15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193" fontId="6" fillId="0" borderId="0" xfId="15" applyNumberFormat="1" applyFont="1" applyFill="1" applyBorder="1" applyAlignment="1">
      <alignment horizontal="right"/>
    </xf>
    <xf numFmtId="193" fontId="12" fillId="0" borderId="0" xfId="15" applyNumberFormat="1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193" fontId="12" fillId="0" borderId="0" xfId="15" applyNumberFormat="1" applyFont="1" applyFill="1" applyBorder="1" applyAlignment="1" quotePrefix="1">
      <alignment horizontal="center"/>
    </xf>
    <xf numFmtId="193" fontId="12" fillId="0" borderId="0" xfId="15" applyNumberFormat="1" applyFont="1" applyFill="1" applyBorder="1" applyAlignment="1" quotePrefix="1">
      <alignment/>
    </xf>
    <xf numFmtId="193" fontId="16" fillId="0" borderId="0" xfId="0" applyNumberFormat="1" applyFont="1" applyAlignment="1">
      <alignment/>
    </xf>
    <xf numFmtId="193" fontId="12" fillId="0" borderId="0" xfId="0" applyNumberFormat="1" applyFont="1" applyFill="1" applyBorder="1" applyAlignment="1">
      <alignment/>
    </xf>
    <xf numFmtId="37" fontId="16" fillId="0" borderId="0" xfId="0" applyNumberFormat="1" applyFont="1" applyAlignment="1">
      <alignment/>
    </xf>
    <xf numFmtId="193" fontId="16" fillId="0" borderId="0" xfId="15" applyNumberFormat="1" applyFont="1" applyAlignment="1">
      <alignment/>
    </xf>
    <xf numFmtId="37" fontId="12" fillId="0" borderId="0" xfId="0" applyNumberFormat="1" applyFont="1" applyFill="1" applyAlignment="1">
      <alignment/>
    </xf>
    <xf numFmtId="193" fontId="12" fillId="0" borderId="9" xfId="15" applyNumberFormat="1" applyFont="1" applyFill="1" applyBorder="1" applyAlignment="1">
      <alignment/>
    </xf>
    <xf numFmtId="0" fontId="16" fillId="0" borderId="9" xfId="0" applyFont="1" applyBorder="1" applyAlignment="1">
      <alignment/>
    </xf>
    <xf numFmtId="0" fontId="12" fillId="0" borderId="9" xfId="0" applyFont="1" applyFill="1" applyBorder="1" applyAlignment="1">
      <alignment/>
    </xf>
    <xf numFmtId="193" fontId="12" fillId="0" borderId="10" xfId="15" applyNumberFormat="1" applyFont="1" applyFill="1" applyBorder="1" applyAlignment="1">
      <alignment/>
    </xf>
    <xf numFmtId="0" fontId="16" fillId="0" borderId="1" xfId="0" applyFont="1" applyBorder="1" applyAlignment="1">
      <alignment/>
    </xf>
    <xf numFmtId="37" fontId="16" fillId="0" borderId="1" xfId="0" applyNumberFormat="1" applyFont="1" applyBorder="1" applyAlignment="1">
      <alignment/>
    </xf>
    <xf numFmtId="193" fontId="16" fillId="0" borderId="1" xfId="0" applyNumberFormat="1" applyFont="1" applyBorder="1" applyAlignment="1">
      <alignment/>
    </xf>
    <xf numFmtId="0" fontId="12" fillId="0" borderId="1" xfId="0" applyFont="1" applyFill="1" applyBorder="1" applyAlignment="1">
      <alignment/>
    </xf>
    <xf numFmtId="193" fontId="12" fillId="0" borderId="11" xfId="0" applyNumberFormat="1" applyFont="1" applyFill="1" applyBorder="1" applyAlignment="1">
      <alignment/>
    </xf>
    <xf numFmtId="37" fontId="12" fillId="0" borderId="1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93" fontId="16" fillId="0" borderId="0" xfId="0" applyNumberFormat="1" applyFont="1" applyBorder="1" applyAlignment="1">
      <alignment/>
    </xf>
    <xf numFmtId="0" fontId="16" fillId="0" borderId="6" xfId="0" applyFont="1" applyBorder="1" applyAlignment="1">
      <alignment/>
    </xf>
    <xf numFmtId="0" fontId="12" fillId="0" borderId="6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16" fillId="0" borderId="0" xfId="0" applyFont="1" applyAlignment="1" quotePrefix="1">
      <alignment/>
    </xf>
    <xf numFmtId="37" fontId="16" fillId="0" borderId="0" xfId="0" applyNumberFormat="1" applyFont="1" applyBorder="1" applyAlignment="1">
      <alignment/>
    </xf>
    <xf numFmtId="193" fontId="12" fillId="0" borderId="12" xfId="15" applyNumberFormat="1" applyFont="1" applyFill="1" applyBorder="1" applyAlignment="1">
      <alignment/>
    </xf>
    <xf numFmtId="193" fontId="12" fillId="0" borderId="13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93" fontId="12" fillId="0" borderId="6" xfId="15" applyNumberFormat="1" applyFont="1" applyFill="1" applyBorder="1" applyAlignment="1">
      <alignment horizontal="center"/>
    </xf>
    <xf numFmtId="193" fontId="12" fillId="0" borderId="7" xfId="15" applyNumberFormat="1" applyFont="1" applyFill="1" applyBorder="1" applyAlignment="1" quotePrefix="1">
      <alignment horizontal="center"/>
    </xf>
    <xf numFmtId="193" fontId="16" fillId="0" borderId="1" xfId="15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193" fontId="16" fillId="0" borderId="0" xfId="0" applyNumberFormat="1" applyFont="1" applyFill="1" applyBorder="1" applyAlignment="1">
      <alignment/>
    </xf>
    <xf numFmtId="193" fontId="6" fillId="0" borderId="0" xfId="15" applyNumberFormat="1" applyFont="1" applyFill="1" applyAlignment="1" quotePrefix="1">
      <alignment horizontal="center"/>
    </xf>
    <xf numFmtId="16" fontId="6" fillId="0" borderId="0" xfId="0" applyNumberFormat="1" applyFont="1" applyFill="1" applyAlignment="1" quotePrefix="1">
      <alignment horizontal="center"/>
    </xf>
    <xf numFmtId="0" fontId="17" fillId="0" borderId="0" xfId="0" applyFont="1" applyFill="1" applyAlignment="1" quotePrefix="1">
      <alignment horizontal="left"/>
    </xf>
    <xf numFmtId="193" fontId="0" fillId="0" borderId="0" xfId="0" applyNumberFormat="1" applyFont="1" applyAlignment="1">
      <alignment/>
    </xf>
    <xf numFmtId="0" fontId="16" fillId="0" borderId="0" xfId="0" applyFont="1" applyAlignment="1" quotePrefix="1">
      <alignment horizontal="left"/>
    </xf>
    <xf numFmtId="0" fontId="15" fillId="0" borderId="0" xfId="0" applyFont="1" applyFill="1" applyAlignment="1" quotePrefix="1">
      <alignment horizontal="left"/>
    </xf>
    <xf numFmtId="0" fontId="18" fillId="0" borderId="0" xfId="0" applyFont="1" applyAlignment="1">
      <alignment/>
    </xf>
    <xf numFmtId="0" fontId="2" fillId="0" borderId="0" xfId="0" applyFont="1" applyAlignment="1">
      <alignment/>
    </xf>
    <xf numFmtId="0" fontId="16" fillId="0" borderId="0" xfId="0" applyFont="1" applyFill="1" applyAlignment="1">
      <alignment/>
    </xf>
    <xf numFmtId="171" fontId="12" fillId="0" borderId="8" xfId="15" applyNumberFormat="1" applyFont="1" applyFill="1" applyBorder="1" applyAlignment="1">
      <alignment/>
    </xf>
    <xf numFmtId="171" fontId="12" fillId="0" borderId="0" xfId="15" applyNumberFormat="1" applyFont="1" applyFill="1" applyAlignment="1">
      <alignment/>
    </xf>
    <xf numFmtId="0" fontId="17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justify"/>
    </xf>
    <xf numFmtId="193" fontId="6" fillId="0" borderId="0" xfId="15" applyNumberFormat="1" applyFont="1" applyFill="1" applyAlignment="1" quotePrefix="1">
      <alignment horizontal="center"/>
    </xf>
    <xf numFmtId="193" fontId="6" fillId="0" borderId="0" xfId="15" applyNumberFormat="1" applyFont="1" applyFill="1" applyAlignment="1">
      <alignment horizontal="center"/>
    </xf>
    <xf numFmtId="0" fontId="15" fillId="0" borderId="0" xfId="0" applyFont="1" applyFill="1" applyAlignment="1" quotePrefix="1">
      <alignment horizontal="justify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1095375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66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771525</xdr:colOff>
      <xdr:row>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162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3</xdr:col>
      <xdr:colOff>619125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266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1285875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workbookViewId="0" topLeftCell="A22">
      <selection activeCell="A49" sqref="A49"/>
    </sheetView>
  </sheetViews>
  <sheetFormatPr defaultColWidth="9.140625" defaultRowHeight="12.75"/>
  <cols>
    <col min="1" max="1" width="2.7109375" style="38" customWidth="1"/>
    <col min="2" max="2" width="28.7109375" style="37" customWidth="1"/>
    <col min="3" max="3" width="13.00390625" style="51" customWidth="1"/>
    <col min="4" max="4" width="0.9921875" style="51" customWidth="1"/>
    <col min="5" max="5" width="15.140625" style="51" bestFit="1" customWidth="1"/>
    <col min="6" max="6" width="0.9921875" style="51" customWidth="1"/>
    <col min="7" max="7" width="13.421875" style="51" customWidth="1"/>
    <col min="8" max="8" width="0.85546875" style="51" customWidth="1"/>
    <col min="9" max="9" width="14.28125" style="51" customWidth="1"/>
    <col min="10" max="16384" width="9.140625" style="38" customWidth="1"/>
  </cols>
  <sheetData>
    <row r="1" spans="1:9" s="37" customFormat="1" ht="12">
      <c r="A1" s="35"/>
      <c r="B1" s="35"/>
      <c r="C1" s="36"/>
      <c r="D1" s="36"/>
      <c r="E1" s="36"/>
      <c r="F1" s="36"/>
      <c r="G1" s="36"/>
      <c r="H1" s="36"/>
      <c r="I1" s="36"/>
    </row>
    <row r="2" spans="1:9" s="37" customFormat="1" ht="12">
      <c r="A2" s="35"/>
      <c r="B2" s="35"/>
      <c r="C2" s="36"/>
      <c r="D2" s="36"/>
      <c r="E2" s="36"/>
      <c r="F2" s="36"/>
      <c r="G2" s="36"/>
      <c r="H2" s="36"/>
      <c r="I2" s="36"/>
    </row>
    <row r="3" spans="1:9" s="37" customFormat="1" ht="12">
      <c r="A3" s="35"/>
      <c r="B3" s="35"/>
      <c r="C3" s="36"/>
      <c r="D3" s="36"/>
      <c r="E3" s="36"/>
      <c r="F3" s="36"/>
      <c r="G3" s="36"/>
      <c r="H3" s="36"/>
      <c r="I3" s="36"/>
    </row>
    <row r="4" spans="1:9" s="37" customFormat="1" ht="12">
      <c r="A4" s="35"/>
      <c r="B4" s="35"/>
      <c r="C4" s="36"/>
      <c r="D4" s="36"/>
      <c r="E4" s="36"/>
      <c r="F4" s="36"/>
      <c r="G4" s="36"/>
      <c r="H4" s="36"/>
      <c r="I4" s="36"/>
    </row>
    <row r="5" spans="1:9" s="37" customFormat="1" ht="12">
      <c r="A5" s="35"/>
      <c r="B5" s="35"/>
      <c r="C5" s="36"/>
      <c r="D5" s="36"/>
      <c r="E5" s="36"/>
      <c r="F5" s="36"/>
      <c r="G5" s="36"/>
      <c r="H5" s="36"/>
      <c r="I5" s="36"/>
    </row>
    <row r="6" spans="1:9" s="37" customFormat="1" ht="12">
      <c r="A6" s="35"/>
      <c r="B6" s="35"/>
      <c r="C6" s="36"/>
      <c r="D6" s="36"/>
      <c r="E6" s="36"/>
      <c r="F6" s="36"/>
      <c r="G6" s="36"/>
      <c r="H6" s="36"/>
      <c r="I6" s="36"/>
    </row>
    <row r="7" spans="1:9" s="37" customFormat="1" ht="12">
      <c r="A7" s="35"/>
      <c r="B7" s="35"/>
      <c r="C7" s="36"/>
      <c r="D7" s="36"/>
      <c r="E7" s="36"/>
      <c r="F7" s="36"/>
      <c r="G7" s="36"/>
      <c r="H7" s="36"/>
      <c r="I7" s="36"/>
    </row>
    <row r="8" spans="1:9" s="37" customFormat="1" ht="12">
      <c r="A8" s="35"/>
      <c r="B8" s="35"/>
      <c r="C8" s="36"/>
      <c r="D8" s="36"/>
      <c r="E8" s="36"/>
      <c r="F8" s="36"/>
      <c r="G8" s="36"/>
      <c r="H8" s="36"/>
      <c r="I8" s="36"/>
    </row>
    <row r="9" spans="1:9" s="37" customFormat="1" ht="12.75">
      <c r="A9" s="41" t="s">
        <v>32</v>
      </c>
      <c r="B9" s="35"/>
      <c r="C9" s="36"/>
      <c r="D9" s="36"/>
      <c r="E9" s="36"/>
      <c r="F9" s="36"/>
      <c r="G9" s="36"/>
      <c r="H9" s="36"/>
      <c r="I9" s="36"/>
    </row>
    <row r="10" spans="1:9" s="37" customFormat="1" ht="12.75">
      <c r="A10" s="42" t="s">
        <v>119</v>
      </c>
      <c r="B10" s="35"/>
      <c r="C10" s="36"/>
      <c r="D10" s="36"/>
      <c r="E10" s="36"/>
      <c r="F10" s="36"/>
      <c r="G10" s="36"/>
      <c r="H10" s="36"/>
      <c r="I10" s="36"/>
    </row>
    <row r="11" spans="1:9" s="37" customFormat="1" ht="12.75">
      <c r="A11" s="41" t="s">
        <v>33</v>
      </c>
      <c r="B11" s="35"/>
      <c r="C11" s="36"/>
      <c r="D11" s="36"/>
      <c r="E11" s="36"/>
      <c r="F11" s="36"/>
      <c r="G11" s="36"/>
      <c r="H11" s="36"/>
      <c r="I11" s="36"/>
    </row>
    <row r="12" spans="1:9" s="37" customFormat="1" ht="12">
      <c r="A12" s="35"/>
      <c r="B12" s="35"/>
      <c r="C12" s="36"/>
      <c r="D12" s="36"/>
      <c r="E12" s="36"/>
      <c r="F12" s="36"/>
      <c r="G12" s="36"/>
      <c r="H12" s="36"/>
      <c r="I12" s="36"/>
    </row>
    <row r="13" spans="2:9" s="37" customFormat="1" ht="12">
      <c r="B13" s="35"/>
      <c r="C13" s="134" t="s">
        <v>42</v>
      </c>
      <c r="D13" s="135"/>
      <c r="E13" s="135"/>
      <c r="F13" s="36"/>
      <c r="G13" s="134" t="s">
        <v>43</v>
      </c>
      <c r="H13" s="135"/>
      <c r="I13" s="135"/>
    </row>
    <row r="14" spans="1:9" ht="12">
      <c r="A14" s="40"/>
      <c r="B14" s="35"/>
      <c r="C14" s="43" t="s">
        <v>34</v>
      </c>
      <c r="D14" s="39"/>
      <c r="E14" s="118" t="s">
        <v>88</v>
      </c>
      <c r="F14" s="19"/>
      <c r="G14" s="43" t="s">
        <v>38</v>
      </c>
      <c r="H14" s="39"/>
      <c r="I14" s="43" t="s">
        <v>41</v>
      </c>
    </row>
    <row r="15" spans="1:9" ht="12">
      <c r="A15" s="40"/>
      <c r="B15" s="35"/>
      <c r="C15" s="43" t="s">
        <v>35</v>
      </c>
      <c r="D15" s="39"/>
      <c r="E15" s="43" t="s">
        <v>37</v>
      </c>
      <c r="F15" s="19"/>
      <c r="G15" s="43" t="s">
        <v>39</v>
      </c>
      <c r="H15" s="39"/>
      <c r="I15" s="43" t="s">
        <v>39</v>
      </c>
    </row>
    <row r="16" spans="1:9" ht="12">
      <c r="A16" s="40"/>
      <c r="B16" s="35"/>
      <c r="C16" s="9" t="s">
        <v>36</v>
      </c>
      <c r="D16" s="45"/>
      <c r="E16" s="9" t="s">
        <v>36</v>
      </c>
      <c r="F16" s="19"/>
      <c r="G16" s="46" t="s">
        <v>40</v>
      </c>
      <c r="H16" s="39"/>
      <c r="I16" s="43" t="s">
        <v>40</v>
      </c>
    </row>
    <row r="17" spans="1:9" ht="12">
      <c r="A17" s="40"/>
      <c r="B17" s="35"/>
      <c r="C17" s="9" t="s">
        <v>120</v>
      </c>
      <c r="D17" s="45"/>
      <c r="E17" s="119" t="s">
        <v>121</v>
      </c>
      <c r="F17" s="19"/>
      <c r="G17" s="9" t="s">
        <v>120</v>
      </c>
      <c r="H17" s="9"/>
      <c r="I17" s="119" t="s">
        <v>122</v>
      </c>
    </row>
    <row r="18" spans="1:9" ht="12">
      <c r="A18" s="40"/>
      <c r="B18" s="35"/>
      <c r="C18" s="43" t="s">
        <v>0</v>
      </c>
      <c r="D18" s="47"/>
      <c r="E18" s="43" t="s">
        <v>0</v>
      </c>
      <c r="F18" s="47"/>
      <c r="G18" s="43" t="s">
        <v>0</v>
      </c>
      <c r="H18" s="47"/>
      <c r="I18" s="43" t="s">
        <v>0</v>
      </c>
    </row>
    <row r="19" spans="1:9" ht="12">
      <c r="A19" s="40"/>
      <c r="B19" s="35"/>
      <c r="C19" s="48"/>
      <c r="D19" s="49"/>
      <c r="E19" s="50"/>
      <c r="F19" s="49"/>
      <c r="G19" s="50"/>
      <c r="H19" s="49"/>
      <c r="I19" s="50"/>
    </row>
    <row r="20" spans="1:9" ht="12">
      <c r="A20" s="40" t="s">
        <v>2</v>
      </c>
      <c r="B20" s="35"/>
      <c r="C20" s="15">
        <f>G20-237076</f>
        <v>194554</v>
      </c>
      <c r="D20" s="15"/>
      <c r="E20" s="15">
        <v>100532</v>
      </c>
      <c r="F20" s="15"/>
      <c r="G20" s="15">
        <v>431630</v>
      </c>
      <c r="H20" s="52"/>
      <c r="I20" s="15">
        <v>234109</v>
      </c>
    </row>
    <row r="21" spans="1:9" ht="12">
      <c r="A21" s="40"/>
      <c r="B21" s="35"/>
      <c r="C21" s="15"/>
      <c r="D21" s="15"/>
      <c r="E21" s="15"/>
      <c r="F21" s="15"/>
      <c r="G21" s="15"/>
      <c r="H21" s="15"/>
      <c r="I21" s="15"/>
    </row>
    <row r="22" spans="1:9" ht="12">
      <c r="A22" s="40" t="s">
        <v>14</v>
      </c>
      <c r="B22" s="40"/>
      <c r="C22" s="15">
        <f>G22-(-215291)</f>
        <v>-120388</v>
      </c>
      <c r="D22" s="19"/>
      <c r="E22" s="19">
        <v>-80549</v>
      </c>
      <c r="F22" s="19"/>
      <c r="G22" s="15">
        <v>-335679</v>
      </c>
      <c r="H22" s="19"/>
      <c r="I22" s="15">
        <v>-213461</v>
      </c>
    </row>
    <row r="23" spans="1:9" ht="12">
      <c r="A23" s="133"/>
      <c r="B23" s="133"/>
      <c r="C23" s="19"/>
      <c r="D23" s="19"/>
      <c r="E23" s="19"/>
      <c r="F23" s="19"/>
      <c r="G23" s="19"/>
      <c r="H23" s="19"/>
      <c r="I23" s="19"/>
    </row>
    <row r="24" spans="1:9" ht="12">
      <c r="A24" s="40" t="s">
        <v>15</v>
      </c>
      <c r="B24" s="35"/>
      <c r="C24" s="16">
        <f>G24-5772</f>
        <v>497</v>
      </c>
      <c r="D24" s="13"/>
      <c r="E24" s="16">
        <v>1085</v>
      </c>
      <c r="F24" s="13"/>
      <c r="G24" s="16">
        <v>6269</v>
      </c>
      <c r="H24" s="13"/>
      <c r="I24" s="16">
        <v>2339</v>
      </c>
    </row>
    <row r="25" spans="1:9" ht="12">
      <c r="A25" s="40"/>
      <c r="B25" s="35"/>
      <c r="C25" s="19"/>
      <c r="D25" s="19"/>
      <c r="E25" s="19"/>
      <c r="F25" s="19"/>
      <c r="G25" s="19"/>
      <c r="H25" s="19"/>
      <c r="I25" s="19"/>
    </row>
    <row r="26" spans="1:9" ht="12">
      <c r="A26" s="55" t="s">
        <v>111</v>
      </c>
      <c r="B26" s="35"/>
      <c r="C26" s="19">
        <f>SUM(C20:C24)</f>
        <v>74663</v>
      </c>
      <c r="D26" s="19"/>
      <c r="E26" s="19">
        <v>21068</v>
      </c>
      <c r="F26" s="19"/>
      <c r="G26" s="19">
        <f>SUM(G20:G24)</f>
        <v>102220</v>
      </c>
      <c r="H26" s="19"/>
      <c r="I26" s="19">
        <v>22987</v>
      </c>
    </row>
    <row r="27" spans="1:9" ht="12">
      <c r="A27" s="40"/>
      <c r="B27" s="35"/>
      <c r="C27" s="15"/>
      <c r="D27" s="19"/>
      <c r="E27" s="15"/>
      <c r="F27" s="19"/>
      <c r="G27" s="19"/>
      <c r="H27" s="19"/>
      <c r="I27" s="19"/>
    </row>
    <row r="28" spans="1:9" ht="12">
      <c r="A28" s="55" t="s">
        <v>99</v>
      </c>
      <c r="B28" s="35"/>
      <c r="C28" s="15">
        <f>G28-(-12671)</f>
        <v>-6688</v>
      </c>
      <c r="D28" s="15"/>
      <c r="E28" s="15">
        <v>-7051</v>
      </c>
      <c r="F28" s="15"/>
      <c r="G28" s="15">
        <v>-19359</v>
      </c>
      <c r="H28" s="15"/>
      <c r="I28" s="15">
        <v>-19140</v>
      </c>
    </row>
    <row r="29" spans="1:9" ht="12">
      <c r="A29" s="40"/>
      <c r="B29" s="35"/>
      <c r="C29" s="15"/>
      <c r="D29" s="15"/>
      <c r="E29" s="15"/>
      <c r="F29" s="15"/>
      <c r="G29" s="15"/>
      <c r="H29" s="15"/>
      <c r="I29" s="15"/>
    </row>
    <row r="30" spans="1:9" ht="12">
      <c r="A30" s="55" t="s">
        <v>100</v>
      </c>
      <c r="B30" s="35"/>
      <c r="C30" s="16">
        <f>G30-8</f>
        <v>0</v>
      </c>
      <c r="D30" s="19"/>
      <c r="E30" s="16">
        <v>9</v>
      </c>
      <c r="F30" s="19"/>
      <c r="G30" s="16">
        <v>8</v>
      </c>
      <c r="H30" s="19"/>
      <c r="I30" s="16">
        <v>9</v>
      </c>
    </row>
    <row r="31" spans="1:9" ht="12">
      <c r="A31" s="40"/>
      <c r="B31" s="40"/>
      <c r="C31" s="15"/>
      <c r="D31" s="40"/>
      <c r="E31" s="15"/>
      <c r="F31" s="40"/>
      <c r="G31" s="54"/>
      <c r="H31" s="40"/>
      <c r="I31" s="36"/>
    </row>
    <row r="32" spans="1:9" ht="12">
      <c r="A32" s="55" t="s">
        <v>129</v>
      </c>
      <c r="B32" s="35"/>
      <c r="C32" s="47">
        <f>SUM(C25:C30)</f>
        <v>67975</v>
      </c>
      <c r="D32" s="47"/>
      <c r="E32" s="47">
        <v>14026</v>
      </c>
      <c r="F32" s="47">
        <f>+F26+F30</f>
        <v>0</v>
      </c>
      <c r="G32" s="47">
        <f>SUM(G25:G30)</f>
        <v>82869</v>
      </c>
      <c r="H32" s="47">
        <f>+H26+H30</f>
        <v>0</v>
      </c>
      <c r="I32" s="47">
        <v>3856</v>
      </c>
    </row>
    <row r="33" spans="1:9" ht="12">
      <c r="A33" s="40"/>
      <c r="B33" s="35"/>
      <c r="C33" s="47"/>
      <c r="D33" s="47"/>
      <c r="E33" s="47"/>
      <c r="F33" s="47"/>
      <c r="G33" s="47"/>
      <c r="H33" s="47"/>
      <c r="I33" s="47"/>
    </row>
    <row r="34" spans="1:9" ht="12">
      <c r="A34" s="40" t="s">
        <v>130</v>
      </c>
      <c r="B34" s="35"/>
      <c r="C34" s="16">
        <f>G34-(-6104)</f>
        <v>-17736</v>
      </c>
      <c r="D34" s="19"/>
      <c r="E34" s="16">
        <v>-5169</v>
      </c>
      <c r="F34" s="19"/>
      <c r="G34" s="16">
        <v>-23840</v>
      </c>
      <c r="H34" s="19"/>
      <c r="I34" s="16">
        <v>-4288</v>
      </c>
    </row>
    <row r="35" spans="1:9" ht="12">
      <c r="A35" s="40"/>
      <c r="B35" s="35"/>
      <c r="C35" s="19"/>
      <c r="D35" s="19"/>
      <c r="E35" s="19"/>
      <c r="F35" s="19"/>
      <c r="G35" s="19"/>
      <c r="H35" s="19"/>
      <c r="I35" s="19"/>
    </row>
    <row r="36" spans="1:9" ht="12.75" thickBot="1">
      <c r="A36" s="55" t="s">
        <v>108</v>
      </c>
      <c r="B36" s="35"/>
      <c r="C36" s="56">
        <f aca="true" t="shared" si="0" ref="C36:H36">+C32+C34</f>
        <v>50239</v>
      </c>
      <c r="D36" s="51">
        <f t="shared" si="0"/>
        <v>0</v>
      </c>
      <c r="E36" s="56">
        <v>8857</v>
      </c>
      <c r="F36" s="19">
        <f t="shared" si="0"/>
        <v>0</v>
      </c>
      <c r="G36" s="56">
        <f t="shared" si="0"/>
        <v>59029</v>
      </c>
      <c r="H36" s="19">
        <f t="shared" si="0"/>
        <v>0</v>
      </c>
      <c r="I36" s="56">
        <v>-432</v>
      </c>
    </row>
    <row r="37" spans="1:9" ht="12">
      <c r="A37" s="40"/>
      <c r="B37" s="35"/>
      <c r="C37" s="15"/>
      <c r="D37" s="19"/>
      <c r="E37" s="15"/>
      <c r="F37" s="19"/>
      <c r="G37" s="15"/>
      <c r="H37" s="19"/>
      <c r="I37" s="15"/>
    </row>
    <row r="38" spans="1:9" ht="12">
      <c r="A38" s="55" t="s">
        <v>115</v>
      </c>
      <c r="B38" s="35"/>
      <c r="C38" s="15"/>
      <c r="D38" s="19"/>
      <c r="E38" s="15"/>
      <c r="F38" s="19"/>
      <c r="G38" s="15"/>
      <c r="H38" s="19"/>
      <c r="I38" s="15"/>
    </row>
    <row r="39" spans="1:9" ht="12">
      <c r="A39" s="40"/>
      <c r="B39" s="35"/>
      <c r="C39" s="15"/>
      <c r="D39" s="19"/>
      <c r="E39" s="15"/>
      <c r="F39" s="19"/>
      <c r="G39" s="15"/>
      <c r="H39" s="19"/>
      <c r="I39" s="15"/>
    </row>
    <row r="40" spans="1:9" ht="12">
      <c r="A40" s="55" t="s">
        <v>101</v>
      </c>
      <c r="B40" s="35"/>
      <c r="C40" s="15">
        <f>G40-(8324)</f>
        <v>44641</v>
      </c>
      <c r="D40" s="19"/>
      <c r="E40" s="15">
        <v>9080</v>
      </c>
      <c r="F40" s="19"/>
      <c r="G40" s="15">
        <v>52965</v>
      </c>
      <c r="H40" s="19"/>
      <c r="I40" s="15">
        <v>3395</v>
      </c>
    </row>
    <row r="41" spans="1:9" ht="12">
      <c r="A41" s="40" t="s">
        <v>18</v>
      </c>
      <c r="B41" s="35"/>
      <c r="C41" s="15">
        <f>G41-466</f>
        <v>5598</v>
      </c>
      <c r="D41" s="19"/>
      <c r="E41" s="15">
        <v>-223</v>
      </c>
      <c r="F41" s="19"/>
      <c r="G41" s="15">
        <v>6064</v>
      </c>
      <c r="H41" s="19"/>
      <c r="I41" s="15">
        <v>-3827</v>
      </c>
    </row>
    <row r="42" spans="1:9" ht="12.75" thickBot="1">
      <c r="A42" s="40"/>
      <c r="B42" s="35"/>
      <c r="C42" s="28">
        <f>SUM(C40:C41)</f>
        <v>50239</v>
      </c>
      <c r="D42" s="19"/>
      <c r="E42" s="28">
        <f>SUM(E40:E41)</f>
        <v>8857</v>
      </c>
      <c r="F42" s="19"/>
      <c r="G42" s="28">
        <f>SUM(G40:G41)</f>
        <v>59029</v>
      </c>
      <c r="H42" s="19"/>
      <c r="I42" s="28">
        <f>SUM(I40:I41)</f>
        <v>-432</v>
      </c>
    </row>
    <row r="43" spans="1:9" ht="12">
      <c r="A43" s="44"/>
      <c r="B43" s="35"/>
      <c r="C43" s="19"/>
      <c r="D43" s="19"/>
      <c r="E43" s="19"/>
      <c r="F43" s="19"/>
      <c r="G43" s="19"/>
      <c r="H43" s="19"/>
      <c r="I43" s="19"/>
    </row>
    <row r="44" spans="1:9" ht="12">
      <c r="A44" s="55" t="s">
        <v>131</v>
      </c>
      <c r="B44" s="35"/>
      <c r="C44" s="19"/>
      <c r="D44" s="19"/>
      <c r="E44" s="19"/>
      <c r="F44" s="19"/>
      <c r="G44" s="19"/>
      <c r="H44" s="19"/>
      <c r="I44" s="19"/>
    </row>
    <row r="45" spans="1:9" ht="12">
      <c r="A45" s="44"/>
      <c r="B45" s="35"/>
      <c r="C45" s="19"/>
      <c r="D45" s="19"/>
      <c r="E45" s="19"/>
      <c r="F45" s="19"/>
      <c r="G45" s="19"/>
      <c r="H45" s="19"/>
      <c r="I45" s="19"/>
    </row>
    <row r="46" spans="1:9" ht="12.75" thickBot="1">
      <c r="A46" s="55" t="s">
        <v>137</v>
      </c>
      <c r="B46" s="35"/>
      <c r="C46" s="127">
        <f>+C40/'BS'!$F43*100</f>
        <v>8.436312370902177</v>
      </c>
      <c r="D46" s="19"/>
      <c r="E46" s="127">
        <v>1.7159498292554327</v>
      </c>
      <c r="F46" s="19"/>
      <c r="G46" s="127">
        <f>+G40/'BS'!$F43*100</f>
        <v>10.00939236855881</v>
      </c>
      <c r="H46" s="19"/>
      <c r="I46" s="57">
        <v>0.81</v>
      </c>
    </row>
    <row r="47" spans="5:9" ht="12">
      <c r="E47" s="19"/>
      <c r="F47" s="19"/>
      <c r="G47" s="19"/>
      <c r="H47" s="19"/>
      <c r="I47" s="128"/>
    </row>
    <row r="48" spans="1:9" ht="12.75" thickBot="1">
      <c r="A48" s="55" t="s">
        <v>138</v>
      </c>
      <c r="B48" s="35"/>
      <c r="C48" s="57">
        <v>7.2</v>
      </c>
      <c r="D48" s="58">
        <f>+D46</f>
        <v>0</v>
      </c>
      <c r="E48" s="57">
        <v>1.46</v>
      </c>
      <c r="F48" s="58">
        <f>+F46</f>
        <v>0</v>
      </c>
      <c r="G48" s="57">
        <v>8.75</v>
      </c>
      <c r="H48" s="58">
        <f>+H46</f>
        <v>0</v>
      </c>
      <c r="I48" s="57">
        <v>0</v>
      </c>
    </row>
    <row r="50" spans="1:9" ht="12">
      <c r="A50" s="35"/>
      <c r="B50" s="35"/>
      <c r="C50" s="47"/>
      <c r="D50" s="19"/>
      <c r="E50" s="47"/>
      <c r="F50" s="19"/>
      <c r="G50" s="47"/>
      <c r="H50" s="19"/>
      <c r="I50" s="47"/>
    </row>
    <row r="51" spans="1:9" ht="11.25">
      <c r="A51" s="129" t="s">
        <v>110</v>
      </c>
      <c r="B51" s="129" t="s">
        <v>125</v>
      </c>
      <c r="C51" s="66"/>
      <c r="E51" s="66"/>
      <c r="G51" s="66"/>
      <c r="I51" s="66"/>
    </row>
    <row r="52" spans="1:9" ht="12">
      <c r="A52" s="35"/>
      <c r="B52" s="35"/>
      <c r="C52" s="19"/>
      <c r="D52" s="19"/>
      <c r="E52" s="19"/>
      <c r="F52" s="19"/>
      <c r="G52" s="19"/>
      <c r="H52" s="19"/>
      <c r="I52" s="19"/>
    </row>
    <row r="53" spans="1:9" ht="12" customHeight="1">
      <c r="A53" s="136" t="s">
        <v>95</v>
      </c>
      <c r="B53" s="136"/>
      <c r="C53" s="136"/>
      <c r="D53" s="136"/>
      <c r="E53" s="136"/>
      <c r="F53" s="136"/>
      <c r="G53" s="136"/>
      <c r="H53" s="136"/>
      <c r="I53" s="136"/>
    </row>
    <row r="54" spans="1:9" ht="12" customHeight="1">
      <c r="A54" s="136"/>
      <c r="B54" s="136"/>
      <c r="C54" s="136"/>
      <c r="D54" s="136"/>
      <c r="E54" s="136"/>
      <c r="F54" s="136"/>
      <c r="G54" s="136"/>
      <c r="H54" s="136"/>
      <c r="I54" s="136"/>
    </row>
    <row r="55" ht="12">
      <c r="A55" s="55"/>
    </row>
    <row r="59" ht="12" customHeight="1"/>
    <row r="60" ht="10.5" customHeight="1"/>
    <row r="61" spans="1:9" ht="11.25" customHeight="1">
      <c r="A61" s="44"/>
      <c r="B61" s="35"/>
      <c r="C61" s="61"/>
      <c r="D61" s="15"/>
      <c r="E61" s="61"/>
      <c r="F61" s="15"/>
      <c r="G61" s="61"/>
      <c r="H61" s="15"/>
      <c r="I61" s="61"/>
    </row>
    <row r="62" spans="1:9" ht="10.5" customHeight="1">
      <c r="A62" s="44"/>
      <c r="B62" s="35"/>
      <c r="C62" s="15"/>
      <c r="D62" s="19"/>
      <c r="E62" s="15"/>
      <c r="F62" s="19"/>
      <c r="G62" s="15"/>
      <c r="H62" s="19"/>
      <c r="I62" s="15"/>
    </row>
    <row r="63" spans="1:9" ht="10.5" customHeight="1">
      <c r="A63" s="35"/>
      <c r="B63" s="35"/>
      <c r="C63" s="59"/>
      <c r="D63" s="19"/>
      <c r="E63" s="59"/>
      <c r="F63" s="19"/>
      <c r="G63" s="59"/>
      <c r="H63" s="19"/>
      <c r="I63" s="59"/>
    </row>
    <row r="64" spans="1:9" ht="10.5" customHeight="1">
      <c r="A64" s="44"/>
      <c r="B64" s="35"/>
      <c r="C64" s="15"/>
      <c r="D64" s="15"/>
      <c r="E64" s="15"/>
      <c r="F64" s="15"/>
      <c r="G64" s="15"/>
      <c r="H64" s="15"/>
      <c r="I64" s="15"/>
    </row>
    <row r="65" spans="1:9" ht="10.5" customHeight="1">
      <c r="A65" s="132"/>
      <c r="B65" s="132"/>
      <c r="C65" s="15"/>
      <c r="D65" s="15"/>
      <c r="E65" s="15"/>
      <c r="F65" s="15"/>
      <c r="G65" s="15"/>
      <c r="H65" s="15"/>
      <c r="I65" s="15"/>
    </row>
    <row r="66" spans="1:9" ht="12" customHeight="1">
      <c r="A66" s="35"/>
      <c r="B66" s="62"/>
      <c r="C66" s="15"/>
      <c r="D66" s="15"/>
      <c r="E66" s="15"/>
      <c r="F66" s="15"/>
      <c r="G66" s="63"/>
      <c r="H66" s="15"/>
      <c r="I66" s="15"/>
    </row>
    <row r="67" spans="1:9" ht="10.5" customHeight="1">
      <c r="A67" s="40"/>
      <c r="B67" s="35"/>
      <c r="C67" s="15"/>
      <c r="D67" s="15"/>
      <c r="E67" s="15"/>
      <c r="F67" s="15"/>
      <c r="G67" s="15"/>
      <c r="H67" s="15"/>
      <c r="I67" s="15"/>
    </row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</sheetData>
  <mergeCells count="5">
    <mergeCell ref="A65:B65"/>
    <mergeCell ref="A23:B23"/>
    <mergeCell ref="C13:E13"/>
    <mergeCell ref="G13:I13"/>
    <mergeCell ref="A53:I54"/>
  </mergeCells>
  <printOptions horizontalCentered="1"/>
  <pageMargins left="0.5" right="0.5" top="0.5" bottom="0.5" header="0.25" footer="0.25"/>
  <pageSetup fitToHeight="1" fitToWidth="1" horizontalDpi="600" verticalDpi="600" orientation="portrait" paperSize="9" r:id="rId2"/>
  <headerFooter alignWithMargins="0">
    <oddFooter>&amp;C&amp;8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59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6.28125" style="64" customWidth="1"/>
    <col min="2" max="2" width="20.7109375" style="64" customWidth="1"/>
    <col min="3" max="5" width="9.140625" style="64" customWidth="1"/>
    <col min="6" max="6" width="16.00390625" style="64" customWidth="1"/>
    <col min="7" max="7" width="2.00390625" style="64" customWidth="1"/>
    <col min="8" max="8" width="15.8515625" style="64" bestFit="1" customWidth="1"/>
    <col min="9" max="9" width="1.7109375" style="64" customWidth="1"/>
    <col min="10" max="16384" width="9.140625" style="64" customWidth="1"/>
  </cols>
  <sheetData>
    <row r="1" ht="12.75"/>
    <row r="2" ht="12.75"/>
    <row r="3" ht="12.75"/>
    <row r="4" ht="12.75"/>
    <row r="5" ht="12.75"/>
    <row r="6" ht="12.75"/>
    <row r="7" spans="1:8" ht="12.75">
      <c r="A7" s="10" t="s">
        <v>28</v>
      </c>
      <c r="B7" s="38"/>
      <c r="C7" s="2"/>
      <c r="D7" s="3"/>
      <c r="E7" s="3"/>
      <c r="F7" s="19"/>
      <c r="G7" s="19"/>
      <c r="H7" s="15"/>
    </row>
    <row r="8" spans="1:8" ht="12.75">
      <c r="A8" s="20" t="s">
        <v>123</v>
      </c>
      <c r="B8" s="38"/>
      <c r="C8" s="2"/>
      <c r="D8" s="3"/>
      <c r="E8" s="3"/>
      <c r="F8" s="19"/>
      <c r="G8" s="19"/>
      <c r="H8" s="15"/>
    </row>
    <row r="9" spans="1:8" ht="12.75">
      <c r="A9" s="10" t="s">
        <v>33</v>
      </c>
      <c r="B9" s="38"/>
      <c r="C9" s="2"/>
      <c r="D9" s="3"/>
      <c r="E9" s="3"/>
      <c r="F9" s="19"/>
      <c r="G9" s="19"/>
      <c r="H9" s="15"/>
    </row>
    <row r="10" spans="1:8" ht="12.75">
      <c r="A10" s="4"/>
      <c r="B10" s="4"/>
      <c r="C10" s="53"/>
      <c r="D10" s="47"/>
      <c r="E10" s="47"/>
      <c r="F10" s="21" t="s">
        <v>46</v>
      </c>
      <c r="G10" s="47"/>
      <c r="H10" s="21" t="s">
        <v>48</v>
      </c>
    </row>
    <row r="11" spans="1:8" ht="12.75">
      <c r="A11" s="4"/>
      <c r="B11" s="4"/>
      <c r="C11" s="53"/>
      <c r="D11" s="47"/>
      <c r="E11" s="47"/>
      <c r="F11" s="9" t="s">
        <v>45</v>
      </c>
      <c r="G11" s="47"/>
      <c r="H11" s="9" t="s">
        <v>47</v>
      </c>
    </row>
    <row r="12" spans="1:8" ht="12.75">
      <c r="A12" s="5"/>
      <c r="B12" s="5"/>
      <c r="C12" s="53"/>
      <c r="D12" s="47"/>
      <c r="E12" s="47"/>
      <c r="F12" s="22" t="s">
        <v>120</v>
      </c>
      <c r="G12" s="47"/>
      <c r="H12" s="22" t="s">
        <v>71</v>
      </c>
    </row>
    <row r="13" spans="1:8" ht="12.75">
      <c r="A13" s="5"/>
      <c r="B13" s="5"/>
      <c r="C13" s="53"/>
      <c r="D13" s="47"/>
      <c r="E13" s="47"/>
      <c r="F13" s="65" t="s">
        <v>0</v>
      </c>
      <c r="G13" s="63"/>
      <c r="H13" s="65" t="s">
        <v>0</v>
      </c>
    </row>
    <row r="14" spans="1:8" ht="12.75">
      <c r="A14" s="112" t="s">
        <v>74</v>
      </c>
      <c r="B14" s="5"/>
      <c r="C14" s="53"/>
      <c r="D14" s="47"/>
      <c r="E14" s="47"/>
      <c r="F14" s="6"/>
      <c r="G14" s="47"/>
      <c r="H14" s="7"/>
    </row>
    <row r="15" spans="1:8" ht="12.75">
      <c r="A15" s="13" t="s">
        <v>11</v>
      </c>
      <c r="B15" s="14"/>
      <c r="C15" s="35"/>
      <c r="D15" s="19"/>
      <c r="E15" s="19"/>
      <c r="F15" s="15">
        <v>1181676</v>
      </c>
      <c r="G15" s="19"/>
      <c r="H15" s="15">
        <v>1153792</v>
      </c>
    </row>
    <row r="16" spans="1:8" ht="12.75">
      <c r="A16" s="13" t="s">
        <v>86</v>
      </c>
      <c r="B16" s="14"/>
      <c r="C16" s="35"/>
      <c r="D16" s="19"/>
      <c r="E16" s="19"/>
      <c r="F16" s="15">
        <v>853144</v>
      </c>
      <c r="G16" s="19"/>
      <c r="H16" s="15">
        <v>864440</v>
      </c>
    </row>
    <row r="17" spans="1:8" ht="12.75">
      <c r="A17" s="34" t="s">
        <v>64</v>
      </c>
      <c r="B17" s="14"/>
      <c r="C17" s="35"/>
      <c r="D17" s="19"/>
      <c r="E17" s="19"/>
      <c r="F17" s="19">
        <v>19776</v>
      </c>
      <c r="G17" s="19"/>
      <c r="H17" s="15">
        <v>112294</v>
      </c>
    </row>
    <row r="18" spans="1:8" ht="12.75">
      <c r="A18" s="35" t="s">
        <v>9</v>
      </c>
      <c r="B18" s="38"/>
      <c r="C18" s="37"/>
      <c r="D18" s="51"/>
      <c r="E18" s="51"/>
      <c r="F18" s="19">
        <v>1338</v>
      </c>
      <c r="G18" s="66"/>
      <c r="H18" s="15">
        <v>2774</v>
      </c>
    </row>
    <row r="19" spans="1:8" ht="12.75">
      <c r="A19" s="13" t="s">
        <v>16</v>
      </c>
      <c r="B19" s="40"/>
      <c r="C19" s="35"/>
      <c r="D19" s="19"/>
      <c r="E19" s="19"/>
      <c r="F19" s="19">
        <v>21695</v>
      </c>
      <c r="G19" s="51"/>
      <c r="H19" s="15">
        <v>21695</v>
      </c>
    </row>
    <row r="20" spans="1:8" ht="12.75">
      <c r="A20" s="13" t="s">
        <v>44</v>
      </c>
      <c r="B20" s="40"/>
      <c r="C20" s="35"/>
      <c r="D20" s="19"/>
      <c r="E20" s="19"/>
      <c r="F20" s="19">
        <v>27769</v>
      </c>
      <c r="G20" s="51"/>
      <c r="H20" s="15">
        <v>33285</v>
      </c>
    </row>
    <row r="21" spans="1:8" ht="12.75">
      <c r="A21" s="13"/>
      <c r="B21" s="40"/>
      <c r="C21" s="35"/>
      <c r="D21" s="19"/>
      <c r="E21" s="19"/>
      <c r="F21" s="18">
        <f>SUM(F15:F20)</f>
        <v>2105398</v>
      </c>
      <c r="G21" s="51"/>
      <c r="H21" s="18">
        <f>SUM(H15:H20)</f>
        <v>2188280</v>
      </c>
    </row>
    <row r="22" spans="1:8" ht="12.75">
      <c r="A22" s="60"/>
      <c r="B22" s="38"/>
      <c r="C22" s="37"/>
      <c r="D22" s="51"/>
      <c r="E22" s="51"/>
      <c r="F22" s="51"/>
      <c r="G22" s="51"/>
      <c r="H22" s="51"/>
    </row>
    <row r="23" spans="1:8" ht="12.75">
      <c r="A23" s="24" t="s">
        <v>51</v>
      </c>
      <c r="B23" s="14"/>
      <c r="C23" s="35"/>
      <c r="D23" s="19"/>
      <c r="E23" s="19"/>
      <c r="F23" s="15"/>
      <c r="G23" s="19"/>
      <c r="H23" s="15"/>
    </row>
    <row r="24" spans="1:11" ht="12.75">
      <c r="A24" s="17" t="s">
        <v>3</v>
      </c>
      <c r="B24" s="14"/>
      <c r="C24" s="35"/>
      <c r="D24" s="19"/>
      <c r="E24" s="19"/>
      <c r="F24" s="25">
        <f>49023-9102</f>
        <v>39921</v>
      </c>
      <c r="G24" s="19"/>
      <c r="H24" s="25">
        <v>24714</v>
      </c>
      <c r="K24" s="121"/>
    </row>
    <row r="25" spans="1:11" ht="12.75">
      <c r="A25" s="17" t="s">
        <v>66</v>
      </c>
      <c r="B25" s="14"/>
      <c r="C25" s="35"/>
      <c r="D25" s="19"/>
      <c r="E25" s="19"/>
      <c r="F25" s="26">
        <f>110424+302</f>
        <v>110726</v>
      </c>
      <c r="G25" s="19"/>
      <c r="H25" s="26">
        <f>50164+7824</f>
        <v>57988</v>
      </c>
      <c r="K25" s="121"/>
    </row>
    <row r="26" spans="1:8" ht="12.75">
      <c r="A26" s="23" t="s">
        <v>72</v>
      </c>
      <c r="B26" s="14"/>
      <c r="C26" s="35"/>
      <c r="D26" s="19"/>
      <c r="E26" s="19"/>
      <c r="F26" s="26">
        <v>556</v>
      </c>
      <c r="G26" s="19"/>
      <c r="H26" s="26">
        <v>75</v>
      </c>
    </row>
    <row r="27" spans="1:8" ht="12.75">
      <c r="A27" s="17" t="s">
        <v>67</v>
      </c>
      <c r="B27" s="14"/>
      <c r="C27" s="35"/>
      <c r="D27" s="19"/>
      <c r="E27" s="19"/>
      <c r="F27" s="26">
        <v>7847</v>
      </c>
      <c r="G27" s="19"/>
      <c r="H27" s="26">
        <v>6016</v>
      </c>
    </row>
    <row r="28" spans="1:8" ht="12.75">
      <c r="A28" s="17" t="s">
        <v>50</v>
      </c>
      <c r="B28" s="14"/>
      <c r="C28" s="35"/>
      <c r="D28" s="19"/>
      <c r="E28" s="19"/>
      <c r="F28" s="26">
        <v>6444</v>
      </c>
      <c r="G28" s="19"/>
      <c r="H28" s="26">
        <v>6707</v>
      </c>
    </row>
    <row r="29" spans="1:8" ht="12.75">
      <c r="A29" s="23" t="s">
        <v>91</v>
      </c>
      <c r="B29" s="14"/>
      <c r="C29" s="35"/>
      <c r="D29" s="19"/>
      <c r="E29" s="19"/>
      <c r="F29" s="26">
        <v>7957</v>
      </c>
      <c r="G29" s="19"/>
      <c r="H29" s="26">
        <v>2463</v>
      </c>
    </row>
    <row r="30" spans="1:8" ht="12.75">
      <c r="A30" s="13" t="s">
        <v>10</v>
      </c>
      <c r="B30" s="14"/>
      <c r="C30" s="35"/>
      <c r="D30" s="19"/>
      <c r="E30" s="19"/>
      <c r="F30" s="26">
        <v>7526</v>
      </c>
      <c r="G30" s="19"/>
      <c r="H30" s="114">
        <v>5905</v>
      </c>
    </row>
    <row r="31" spans="1:8" ht="12.75">
      <c r="A31" s="13"/>
      <c r="B31" s="14"/>
      <c r="C31" s="35"/>
      <c r="D31" s="19"/>
      <c r="E31" s="19"/>
      <c r="F31" s="27">
        <f>SUM(F24:F30)</f>
        <v>180977</v>
      </c>
      <c r="G31" s="19"/>
      <c r="H31" s="27">
        <f>SUM(H24:H30)</f>
        <v>103868</v>
      </c>
    </row>
    <row r="32" spans="1:8" ht="12.75">
      <c r="A32" s="24" t="s">
        <v>52</v>
      </c>
      <c r="B32" s="14"/>
      <c r="C32" s="35"/>
      <c r="D32" s="19"/>
      <c r="E32" s="19"/>
      <c r="F32" s="26"/>
      <c r="G32" s="19"/>
      <c r="H32" s="26"/>
    </row>
    <row r="33" spans="1:11" ht="12.75">
      <c r="A33" s="13" t="s">
        <v>68</v>
      </c>
      <c r="B33" s="14"/>
      <c r="C33" s="35"/>
      <c r="D33" s="19"/>
      <c r="E33" s="19"/>
      <c r="F33" s="26">
        <f>109930-9102</f>
        <v>100828</v>
      </c>
      <c r="G33" s="19"/>
      <c r="H33" s="26">
        <f>29612+47678</f>
        <v>77290</v>
      </c>
      <c r="K33" s="121"/>
    </row>
    <row r="34" spans="1:8" ht="12.75">
      <c r="A34" s="13" t="s">
        <v>70</v>
      </c>
      <c r="B34" s="14"/>
      <c r="C34" s="35"/>
      <c r="D34" s="19"/>
      <c r="E34" s="19"/>
      <c r="F34" s="26">
        <v>0</v>
      </c>
      <c r="G34" s="19"/>
      <c r="H34" s="26">
        <v>1913</v>
      </c>
    </row>
    <row r="35" spans="1:8" ht="12.75">
      <c r="A35" s="13" t="s">
        <v>69</v>
      </c>
      <c r="B35" s="14"/>
      <c r="C35" s="35"/>
      <c r="D35" s="19"/>
      <c r="E35" s="19"/>
      <c r="F35" s="26">
        <v>5449</v>
      </c>
      <c r="G35" s="19"/>
      <c r="H35" s="26">
        <v>41</v>
      </c>
    </row>
    <row r="36" spans="1:8" ht="12.75">
      <c r="A36" s="23" t="s">
        <v>90</v>
      </c>
      <c r="B36" s="14"/>
      <c r="C36" s="35"/>
      <c r="D36" s="19"/>
      <c r="E36" s="19"/>
      <c r="F36" s="26">
        <v>19733</v>
      </c>
      <c r="G36" s="19"/>
      <c r="H36" s="26">
        <v>111154</v>
      </c>
    </row>
    <row r="37" spans="1:8" ht="12.75">
      <c r="A37" s="23" t="s">
        <v>89</v>
      </c>
      <c r="B37" s="14"/>
      <c r="C37" s="35"/>
      <c r="D37" s="19"/>
      <c r="E37" s="19"/>
      <c r="F37" s="26">
        <v>3511</v>
      </c>
      <c r="G37" s="19"/>
      <c r="H37" s="26">
        <v>1024</v>
      </c>
    </row>
    <row r="38" spans="1:8" ht="12.75">
      <c r="A38" s="17" t="s">
        <v>49</v>
      </c>
      <c r="B38" s="14"/>
      <c r="C38" s="35"/>
      <c r="D38" s="19"/>
      <c r="E38" s="19"/>
      <c r="F38" s="26">
        <f>252270+2941</f>
        <v>255211</v>
      </c>
      <c r="G38" s="19"/>
      <c r="H38" s="26">
        <v>226134</v>
      </c>
    </row>
    <row r="39" spans="1:8" ht="12.75">
      <c r="A39" s="44"/>
      <c r="B39" s="40"/>
      <c r="C39" s="35"/>
      <c r="D39" s="19"/>
      <c r="E39" s="19"/>
      <c r="F39" s="27">
        <f>SUM(F33:F38)</f>
        <v>384732</v>
      </c>
      <c r="G39" s="19"/>
      <c r="H39" s="27">
        <f>SUM(H33:H38)</f>
        <v>417556</v>
      </c>
    </row>
    <row r="40" spans="1:8" ht="12.75">
      <c r="A40" s="13" t="s">
        <v>19</v>
      </c>
      <c r="B40" s="40"/>
      <c r="C40" s="35"/>
      <c r="D40" s="19"/>
      <c r="E40" s="19"/>
      <c r="F40" s="19">
        <f>+F31-F39</f>
        <v>-203755</v>
      </c>
      <c r="G40" s="19"/>
      <c r="H40" s="19">
        <f>+H31-H39</f>
        <v>-313688</v>
      </c>
    </row>
    <row r="41" spans="1:8" ht="13.5" thickBot="1">
      <c r="A41" s="13"/>
      <c r="B41" s="14"/>
      <c r="C41" s="35"/>
      <c r="D41" s="19"/>
      <c r="E41" s="19"/>
      <c r="F41" s="28">
        <f>+F21+F40</f>
        <v>1901643</v>
      </c>
      <c r="G41" s="19"/>
      <c r="H41" s="28">
        <f>+H21+H40</f>
        <v>1874592</v>
      </c>
    </row>
    <row r="42" spans="1:8" ht="12.75">
      <c r="A42" s="60"/>
      <c r="B42" s="38"/>
      <c r="C42" s="37"/>
      <c r="D42" s="51"/>
      <c r="E42" s="51"/>
      <c r="F42" s="51"/>
      <c r="G42" s="51"/>
      <c r="H42" s="51"/>
    </row>
    <row r="43" spans="1:12" ht="12.75">
      <c r="A43" s="13" t="s">
        <v>17</v>
      </c>
      <c r="B43" s="13"/>
      <c r="C43" s="35"/>
      <c r="D43" s="19"/>
      <c r="E43" s="19"/>
      <c r="F43" s="15">
        <v>529153</v>
      </c>
      <c r="G43" s="19"/>
      <c r="H43" s="86">
        <v>529153</v>
      </c>
      <c r="J43" s="121"/>
      <c r="L43" s="121"/>
    </row>
    <row r="44" spans="1:8" ht="12.75">
      <c r="A44" s="17" t="s">
        <v>1</v>
      </c>
      <c r="B44" s="13"/>
      <c r="C44" s="35"/>
      <c r="D44" s="19"/>
      <c r="E44" s="19"/>
      <c r="F44" s="16">
        <v>637009</v>
      </c>
      <c r="G44" s="15"/>
      <c r="H44" s="16">
        <v>595716</v>
      </c>
    </row>
    <row r="45" spans="1:8" ht="12.75">
      <c r="A45" s="23" t="s">
        <v>102</v>
      </c>
      <c r="B45" s="13"/>
      <c r="C45" s="35"/>
      <c r="D45" s="19"/>
      <c r="E45" s="19"/>
      <c r="F45" s="15">
        <f>SUM(F43:F44)</f>
        <v>1166162</v>
      </c>
      <c r="G45" s="15"/>
      <c r="H45" s="15">
        <f>SUM(H43:H44)</f>
        <v>1124869</v>
      </c>
    </row>
    <row r="46" spans="1:8" ht="12.75">
      <c r="A46" s="13" t="s">
        <v>18</v>
      </c>
      <c r="B46" s="13"/>
      <c r="C46" s="35"/>
      <c r="D46" s="19"/>
      <c r="E46" s="19"/>
      <c r="F46" s="16">
        <v>50213</v>
      </c>
      <c r="G46" s="19"/>
      <c r="H46" s="16">
        <v>44149</v>
      </c>
    </row>
    <row r="47" spans="1:8" ht="12.75">
      <c r="A47" s="13" t="s">
        <v>25</v>
      </c>
      <c r="B47" s="13"/>
      <c r="C47" s="35"/>
      <c r="D47" s="19"/>
      <c r="E47" s="19"/>
      <c r="F47" s="15">
        <f>SUM(F45:F46)</f>
        <v>1216375</v>
      </c>
      <c r="G47" s="19"/>
      <c r="H47" s="15">
        <f>SUM(H45:H46)</f>
        <v>1169018</v>
      </c>
    </row>
    <row r="48" spans="1:8" ht="12.75">
      <c r="A48" s="38"/>
      <c r="B48" s="38"/>
      <c r="C48" s="38"/>
      <c r="D48" s="38"/>
      <c r="E48" s="38"/>
      <c r="F48" s="38"/>
      <c r="G48" s="19"/>
      <c r="H48" s="15"/>
    </row>
    <row r="49" spans="1:8" ht="12.75">
      <c r="A49" s="24" t="s">
        <v>53</v>
      </c>
      <c r="B49" s="13"/>
      <c r="C49" s="35"/>
      <c r="D49" s="19"/>
      <c r="E49" s="19"/>
      <c r="F49" s="15"/>
      <c r="G49" s="19"/>
      <c r="H49" s="15"/>
    </row>
    <row r="50" spans="1:8" ht="12.75">
      <c r="A50" s="13" t="s">
        <v>54</v>
      </c>
      <c r="C50" s="35"/>
      <c r="D50" s="19"/>
      <c r="E50" s="19"/>
      <c r="F50" s="25">
        <v>392000</v>
      </c>
      <c r="G50" s="19"/>
      <c r="H50" s="25">
        <v>415260</v>
      </c>
    </row>
    <row r="51" spans="1:8" ht="12.75">
      <c r="A51" s="13" t="s">
        <v>55</v>
      </c>
      <c r="C51" s="35"/>
      <c r="D51" s="19"/>
      <c r="E51" s="19"/>
      <c r="F51" s="29">
        <v>293268</v>
      </c>
      <c r="G51" s="19"/>
      <c r="H51" s="29">
        <v>290314</v>
      </c>
    </row>
    <row r="52" spans="1:8" ht="12.75">
      <c r="A52" s="13"/>
      <c r="C52" s="35"/>
      <c r="D52" s="19"/>
      <c r="E52" s="19"/>
      <c r="F52" s="15">
        <f>SUM(F50:F51)</f>
        <v>685268</v>
      </c>
      <c r="G52" s="19"/>
      <c r="H52" s="15">
        <f>SUM(H50:H51)</f>
        <v>705574</v>
      </c>
    </row>
    <row r="53" spans="1:8" ht="13.5" thickBot="1">
      <c r="A53" s="13"/>
      <c r="B53" s="40"/>
      <c r="C53" s="35"/>
      <c r="D53" s="19"/>
      <c r="E53" s="19"/>
      <c r="F53" s="28">
        <f>+F52+F47</f>
        <v>1901643</v>
      </c>
      <c r="G53" s="19"/>
      <c r="H53" s="28">
        <f>+H52+H47</f>
        <v>1874592</v>
      </c>
    </row>
    <row r="54" spans="1:8" ht="12.75">
      <c r="A54" s="40"/>
      <c r="B54" s="40"/>
      <c r="C54" s="40"/>
      <c r="D54" s="40"/>
      <c r="E54" s="40"/>
      <c r="F54" s="67"/>
      <c r="G54" s="40"/>
      <c r="H54" s="67"/>
    </row>
    <row r="55" spans="1:8" ht="12.75">
      <c r="A55" s="40" t="s">
        <v>56</v>
      </c>
      <c r="B55" s="40"/>
      <c r="C55" s="40"/>
      <c r="D55" s="40"/>
      <c r="E55" s="40"/>
      <c r="F55" s="67"/>
      <c r="G55" s="40"/>
      <c r="H55" s="67"/>
    </row>
    <row r="56" spans="1:8" ht="13.5" thickBot="1">
      <c r="A56" s="55" t="s">
        <v>103</v>
      </c>
      <c r="B56" s="40"/>
      <c r="C56" s="40"/>
      <c r="D56" s="40"/>
      <c r="E56" s="40"/>
      <c r="F56" s="57">
        <f>+(F45)/F43</f>
        <v>2.2038276264142884</v>
      </c>
      <c r="G56" s="13"/>
      <c r="H56" s="57">
        <f>+(H45)/H43</f>
        <v>2.1257915952474993</v>
      </c>
    </row>
    <row r="57" spans="1:8" ht="12.75">
      <c r="A57" s="68"/>
      <c r="B57" s="68"/>
      <c r="C57" s="68"/>
      <c r="D57" s="68"/>
      <c r="E57" s="68"/>
      <c r="F57" s="69"/>
      <c r="G57" s="40"/>
      <c r="H57" s="67"/>
    </row>
    <row r="58" spans="1:8" ht="12.75" customHeight="1">
      <c r="A58" s="136" t="s">
        <v>96</v>
      </c>
      <c r="B58" s="136"/>
      <c r="C58" s="136"/>
      <c r="D58" s="136"/>
      <c r="E58" s="136"/>
      <c r="F58" s="136"/>
      <c r="G58" s="136"/>
      <c r="H58" s="136"/>
    </row>
    <row r="59" spans="1:8" ht="12.75">
      <c r="A59" s="136"/>
      <c r="B59" s="136"/>
      <c r="C59" s="136"/>
      <c r="D59" s="136"/>
      <c r="E59" s="136"/>
      <c r="F59" s="136"/>
      <c r="G59" s="136"/>
      <c r="H59" s="136"/>
    </row>
  </sheetData>
  <mergeCells count="1">
    <mergeCell ref="A58:H59"/>
  </mergeCells>
  <printOptions horizontalCentered="1"/>
  <pageMargins left="0.5" right="0.5" top="0.5" bottom="0.5" header="0.25" footer="0.25"/>
  <pageSetup fitToHeight="1" fitToWidth="1" horizontalDpi="600" verticalDpi="600" orientation="portrait" paperSize="9" r:id="rId2"/>
  <headerFooter alignWithMargins="0">
    <oddFooter>&amp;C&amp;8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61"/>
  <sheetViews>
    <sheetView workbookViewId="0" topLeftCell="A8">
      <selection activeCell="H27" sqref="H26:H27"/>
    </sheetView>
  </sheetViews>
  <sheetFormatPr defaultColWidth="9.140625" defaultRowHeight="12.75"/>
  <cols>
    <col min="1" max="2" width="1.7109375" style="64" customWidth="1"/>
    <col min="3" max="3" width="6.8515625" style="64" customWidth="1"/>
    <col min="4" max="4" width="14.28125" style="64" customWidth="1"/>
    <col min="5" max="5" width="14.8515625" style="64" customWidth="1"/>
    <col min="6" max="6" width="4.140625" style="64" customWidth="1"/>
    <col min="7" max="7" width="3.28125" style="64" customWidth="1"/>
    <col min="8" max="8" width="15.28125" style="64" customWidth="1"/>
    <col min="9" max="9" width="2.7109375" style="64" customWidth="1"/>
    <col min="10" max="10" width="13.8515625" style="64" customWidth="1"/>
    <col min="11" max="11" width="2.7109375" style="64" customWidth="1"/>
    <col min="12" max="16384" width="9.140625" style="64" customWidth="1"/>
  </cols>
  <sheetData>
    <row r="1" ht="12.75"/>
    <row r="2" ht="12.75"/>
    <row r="3" ht="12.75"/>
    <row r="4" ht="12.75"/>
    <row r="5" ht="12.75"/>
    <row r="6" ht="12.75"/>
    <row r="7" ht="12.75"/>
    <row r="8" spans="1:15" ht="12.75">
      <c r="A8" s="10" t="s">
        <v>29</v>
      </c>
      <c r="C8" s="38"/>
      <c r="D8" s="38"/>
      <c r="E8" s="38"/>
      <c r="F8" s="38"/>
      <c r="G8" s="38"/>
      <c r="H8" s="8"/>
      <c r="I8" s="38"/>
      <c r="J8" s="8"/>
      <c r="K8" s="38"/>
      <c r="L8" s="38"/>
      <c r="M8" s="70"/>
      <c r="N8" s="70"/>
      <c r="O8" s="70"/>
    </row>
    <row r="9" spans="1:15" ht="12.75">
      <c r="A9" s="20" t="s">
        <v>119</v>
      </c>
      <c r="C9" s="38"/>
      <c r="D9" s="2"/>
      <c r="E9" s="40"/>
      <c r="F9" s="40"/>
      <c r="G9" s="40"/>
      <c r="H9" s="67"/>
      <c r="I9" s="40"/>
      <c r="J9" s="40"/>
      <c r="K9" s="38"/>
      <c r="L9" s="38"/>
      <c r="M9" s="70"/>
      <c r="N9" s="70"/>
      <c r="O9" s="70"/>
    </row>
    <row r="10" spans="1:15" ht="12.75">
      <c r="A10" s="10" t="s">
        <v>33</v>
      </c>
      <c r="C10" s="38"/>
      <c r="D10" s="2"/>
      <c r="E10" s="40"/>
      <c r="F10" s="40"/>
      <c r="G10" s="40"/>
      <c r="H10" s="67"/>
      <c r="I10" s="40"/>
      <c r="J10" s="40"/>
      <c r="K10" s="38"/>
      <c r="L10" s="38"/>
      <c r="M10" s="70"/>
      <c r="N10" s="70"/>
      <c r="O10" s="70"/>
    </row>
    <row r="11" spans="2:15" ht="12.75">
      <c r="B11" s="1"/>
      <c r="C11" s="38"/>
      <c r="D11" s="2"/>
      <c r="E11" s="40"/>
      <c r="F11" s="40"/>
      <c r="G11" s="40"/>
      <c r="H11" s="67"/>
      <c r="I11" s="40"/>
      <c r="J11" s="40"/>
      <c r="K11" s="38"/>
      <c r="L11" s="38"/>
      <c r="M11" s="70"/>
      <c r="N11" s="70"/>
      <c r="O11" s="70"/>
    </row>
    <row r="12" spans="1:15" ht="12.75">
      <c r="A12" s="71"/>
      <c r="B12" s="17"/>
      <c r="C12" s="13"/>
      <c r="D12" s="13"/>
      <c r="E12" s="17"/>
      <c r="F12" s="72"/>
      <c r="G12" s="72"/>
      <c r="H12" s="73" t="s">
        <v>38</v>
      </c>
      <c r="I12" s="22"/>
      <c r="J12" s="22" t="s">
        <v>41</v>
      </c>
      <c r="K12" s="38"/>
      <c r="L12" s="38"/>
      <c r="M12" s="70"/>
      <c r="N12" s="70"/>
      <c r="O12" s="70"/>
    </row>
    <row r="13" spans="1:15" ht="12.75">
      <c r="A13" s="71"/>
      <c r="B13" s="13"/>
      <c r="C13" s="13"/>
      <c r="D13" s="17"/>
      <c r="E13" s="13"/>
      <c r="F13" s="13"/>
      <c r="G13" s="13"/>
      <c r="H13" s="65" t="s">
        <v>39</v>
      </c>
      <c r="I13" s="40"/>
      <c r="J13" s="65" t="s">
        <v>39</v>
      </c>
      <c r="K13" s="38"/>
      <c r="L13" s="38"/>
      <c r="M13" s="38"/>
      <c r="N13" s="38"/>
      <c r="O13" s="38"/>
    </row>
    <row r="14" spans="1:15" ht="12.75">
      <c r="A14" s="71"/>
      <c r="B14" s="74"/>
      <c r="C14" s="13"/>
      <c r="D14" s="17"/>
      <c r="E14" s="15"/>
      <c r="F14" s="15"/>
      <c r="G14" s="15"/>
      <c r="H14" s="65" t="s">
        <v>40</v>
      </c>
      <c r="I14" s="19"/>
      <c r="J14" s="65" t="s">
        <v>40</v>
      </c>
      <c r="K14" s="38"/>
      <c r="L14" s="38"/>
      <c r="M14" s="38"/>
      <c r="N14" s="38"/>
      <c r="O14" s="38"/>
    </row>
    <row r="15" spans="1:15" ht="12.75">
      <c r="A15" s="71"/>
      <c r="B15" s="74"/>
      <c r="C15" s="13"/>
      <c r="D15" s="17"/>
      <c r="E15" s="15"/>
      <c r="F15" s="15"/>
      <c r="G15" s="15"/>
      <c r="H15" s="65" t="s">
        <v>120</v>
      </c>
      <c r="I15" s="19"/>
      <c r="J15" s="73" t="s">
        <v>122</v>
      </c>
      <c r="K15" s="38"/>
      <c r="L15" s="38"/>
      <c r="M15" s="38"/>
      <c r="N15" s="38"/>
      <c r="O15" s="38"/>
    </row>
    <row r="16" spans="1:15" ht="12.75">
      <c r="A16" s="71"/>
      <c r="B16" s="74"/>
      <c r="C16" s="13"/>
      <c r="D16" s="17"/>
      <c r="E16" s="15"/>
      <c r="F16" s="15"/>
      <c r="G16" s="15"/>
      <c r="H16" s="65" t="s">
        <v>0</v>
      </c>
      <c r="I16" s="63"/>
      <c r="J16" s="65" t="s">
        <v>0</v>
      </c>
      <c r="K16" s="38"/>
      <c r="L16" s="38"/>
      <c r="M16" s="38"/>
      <c r="N16" s="38"/>
      <c r="O16" s="38"/>
    </row>
    <row r="17" spans="1:15" ht="12.75">
      <c r="A17" s="71"/>
      <c r="B17" s="74"/>
      <c r="C17" s="13"/>
      <c r="D17" s="17"/>
      <c r="E17" s="15"/>
      <c r="F17" s="15"/>
      <c r="G17" s="15"/>
      <c r="H17" s="65"/>
      <c r="I17" s="63"/>
      <c r="J17" s="65"/>
      <c r="K17" s="38"/>
      <c r="L17" s="38"/>
      <c r="M17" s="38"/>
      <c r="N17" s="38"/>
      <c r="O17" s="38"/>
    </row>
    <row r="18" spans="1:15" ht="12.75">
      <c r="A18" s="30" t="s">
        <v>61</v>
      </c>
      <c r="B18" s="74"/>
      <c r="C18" s="13"/>
      <c r="D18" s="17"/>
      <c r="E18" s="15"/>
      <c r="F18" s="15"/>
      <c r="G18" s="15"/>
      <c r="H18" s="15"/>
      <c r="I18" s="19"/>
      <c r="J18" s="19"/>
      <c r="K18" s="38"/>
      <c r="L18" s="38"/>
      <c r="M18" s="38"/>
      <c r="N18" s="38"/>
      <c r="O18" s="38"/>
    </row>
    <row r="19" spans="1:15" ht="12.75">
      <c r="A19" s="71"/>
      <c r="B19" s="74"/>
      <c r="C19" s="13"/>
      <c r="D19" s="17"/>
      <c r="E19" s="15"/>
      <c r="F19" s="15"/>
      <c r="G19" s="15"/>
      <c r="H19" s="15"/>
      <c r="I19" s="19"/>
      <c r="J19" s="19"/>
      <c r="K19" s="38"/>
      <c r="L19" s="38"/>
      <c r="M19" s="38"/>
      <c r="N19" s="38"/>
      <c r="O19" s="38"/>
    </row>
    <row r="20" spans="1:15" ht="12.75">
      <c r="A20" s="71"/>
      <c r="B20" s="23" t="s">
        <v>129</v>
      </c>
      <c r="C20" s="13"/>
      <c r="D20" s="17"/>
      <c r="E20" s="15"/>
      <c r="F20" s="15"/>
      <c r="G20" s="15"/>
      <c r="H20" s="15">
        <f>+'IS'!G32</f>
        <v>82869</v>
      </c>
      <c r="I20" s="19"/>
      <c r="J20" s="47">
        <v>3856</v>
      </c>
      <c r="K20" s="38"/>
      <c r="L20" s="38"/>
      <c r="M20" s="38"/>
      <c r="N20" s="38"/>
      <c r="O20" s="38"/>
    </row>
    <row r="21" spans="1:15" ht="12.75">
      <c r="A21" s="71"/>
      <c r="B21" s="23" t="s">
        <v>75</v>
      </c>
      <c r="C21" s="13"/>
      <c r="D21" s="17"/>
      <c r="E21" s="15"/>
      <c r="F21" s="15"/>
      <c r="G21" s="15"/>
      <c r="H21" s="15"/>
      <c r="I21" s="19"/>
      <c r="J21" s="19"/>
      <c r="K21" s="38"/>
      <c r="L21" s="38"/>
      <c r="M21" s="38"/>
      <c r="N21" s="38"/>
      <c r="O21" s="38"/>
    </row>
    <row r="22" spans="1:15" ht="12.75">
      <c r="A22" s="71"/>
      <c r="B22" s="71"/>
      <c r="C22" s="23" t="s">
        <v>57</v>
      </c>
      <c r="D22" s="17"/>
      <c r="E22" s="15"/>
      <c r="F22" s="15"/>
      <c r="G22" s="15"/>
      <c r="H22" s="15">
        <v>60438</v>
      </c>
      <c r="I22" s="19"/>
      <c r="J22" s="47">
        <v>46786</v>
      </c>
      <c r="K22" s="38"/>
      <c r="L22" s="38"/>
      <c r="M22" s="38"/>
      <c r="N22" s="38"/>
      <c r="O22" s="38"/>
    </row>
    <row r="23" spans="1:15" ht="12.75">
      <c r="A23" s="71"/>
      <c r="B23" s="71"/>
      <c r="C23" s="23" t="s">
        <v>58</v>
      </c>
      <c r="D23" s="17"/>
      <c r="E23" s="15"/>
      <c r="F23" s="15"/>
      <c r="G23" s="15"/>
      <c r="H23" s="16">
        <v>19128</v>
      </c>
      <c r="I23" s="19"/>
      <c r="J23" s="16">
        <v>17997</v>
      </c>
      <c r="K23" s="38"/>
      <c r="L23" s="38"/>
      <c r="M23" s="38"/>
      <c r="N23" s="38"/>
      <c r="O23" s="38"/>
    </row>
    <row r="24" spans="1:15" ht="12.75">
      <c r="A24" s="71"/>
      <c r="B24" s="75" t="s">
        <v>5</v>
      </c>
      <c r="C24" s="13"/>
      <c r="D24" s="17"/>
      <c r="E24" s="15"/>
      <c r="F24" s="15"/>
      <c r="G24" s="15"/>
      <c r="H24" s="15">
        <f>SUM(H20:H23)</f>
        <v>162435</v>
      </c>
      <c r="I24" s="19"/>
      <c r="J24" s="15">
        <f>SUM(J20:J23)</f>
        <v>68639</v>
      </c>
      <c r="K24" s="38"/>
      <c r="L24" s="38"/>
      <c r="M24" s="38"/>
      <c r="N24" s="38"/>
      <c r="O24" s="76"/>
    </row>
    <row r="25" spans="1:15" ht="12.75">
      <c r="A25" s="71"/>
      <c r="B25" s="23" t="s">
        <v>59</v>
      </c>
      <c r="C25" s="13"/>
      <c r="D25" s="17"/>
      <c r="E25" s="15"/>
      <c r="F25" s="15"/>
      <c r="G25" s="15"/>
      <c r="H25" s="15"/>
      <c r="I25" s="19"/>
      <c r="J25" s="47"/>
      <c r="K25" s="38"/>
      <c r="L25" s="38"/>
      <c r="M25" s="38"/>
      <c r="N25" s="38"/>
      <c r="O25" s="38"/>
    </row>
    <row r="26" spans="1:15" ht="12.75">
      <c r="A26" s="71"/>
      <c r="B26" s="71"/>
      <c r="C26" s="75" t="s">
        <v>12</v>
      </c>
      <c r="D26" s="17"/>
      <c r="E26" s="15"/>
      <c r="F26" s="15"/>
      <c r="G26" s="15"/>
      <c r="H26" s="15">
        <f>-49944+9102</f>
        <v>-40842</v>
      </c>
      <c r="I26" s="19"/>
      <c r="J26" s="47">
        <v>30040</v>
      </c>
      <c r="K26" s="38"/>
      <c r="L26" s="38"/>
      <c r="M26" s="38"/>
      <c r="N26" s="38"/>
      <c r="O26" s="38"/>
    </row>
    <row r="27" spans="1:15" ht="12.75">
      <c r="A27" s="71"/>
      <c r="B27" s="71"/>
      <c r="C27" s="75" t="s">
        <v>13</v>
      </c>
      <c r="D27" s="17"/>
      <c r="E27" s="15"/>
      <c r="F27" s="15"/>
      <c r="G27" s="15"/>
      <c r="H27" s="15">
        <f>33846-9102</f>
        <v>24744</v>
      </c>
      <c r="I27" s="19"/>
      <c r="J27" s="47">
        <v>-78176</v>
      </c>
      <c r="K27" s="38"/>
      <c r="L27" s="38"/>
      <c r="M27" s="38"/>
      <c r="N27" s="38"/>
      <c r="O27" s="38"/>
    </row>
    <row r="28" spans="1:15" ht="12.75">
      <c r="A28" s="71"/>
      <c r="B28" s="71"/>
      <c r="C28" s="75" t="s">
        <v>132</v>
      </c>
      <c r="D28" s="17"/>
      <c r="E28" s="15"/>
      <c r="F28" s="15"/>
      <c r="G28" s="15"/>
      <c r="H28" s="15">
        <f>-12619-1885</f>
        <v>-14504</v>
      </c>
      <c r="I28" s="19"/>
      <c r="J28" s="15">
        <f>-6773-469</f>
        <v>-7242</v>
      </c>
      <c r="K28" s="38"/>
      <c r="L28" s="38"/>
      <c r="M28" s="38"/>
      <c r="N28" s="38"/>
      <c r="O28" s="38"/>
    </row>
    <row r="29" spans="1:15" ht="12.75">
      <c r="A29" s="71"/>
      <c r="B29" s="44"/>
      <c r="C29" s="13"/>
      <c r="D29" s="17"/>
      <c r="E29" s="15"/>
      <c r="F29" s="15"/>
      <c r="G29" s="15"/>
      <c r="H29" s="15"/>
      <c r="I29" s="19"/>
      <c r="J29" s="19"/>
      <c r="K29" s="38"/>
      <c r="L29" s="38"/>
      <c r="M29" s="38"/>
      <c r="N29" s="38"/>
      <c r="O29" s="38"/>
    </row>
    <row r="30" spans="1:15" ht="12.75">
      <c r="A30" s="71"/>
      <c r="B30" s="23" t="s">
        <v>73</v>
      </c>
      <c r="C30" s="13"/>
      <c r="D30" s="17"/>
      <c r="E30" s="15"/>
      <c r="F30" s="15"/>
      <c r="G30" s="15"/>
      <c r="H30" s="18">
        <f>SUM(H24:H29)</f>
        <v>131833</v>
      </c>
      <c r="I30" s="19"/>
      <c r="J30" s="18">
        <f>SUM(J24:J29)</f>
        <v>13261</v>
      </c>
      <c r="K30" s="38"/>
      <c r="L30" s="38"/>
      <c r="M30" s="38"/>
      <c r="N30" s="38"/>
      <c r="O30" s="76"/>
    </row>
    <row r="31" spans="1:15" ht="12.75">
      <c r="A31" s="71"/>
      <c r="B31" s="75"/>
      <c r="C31" s="13"/>
      <c r="D31" s="17"/>
      <c r="E31" s="15"/>
      <c r="F31" s="15"/>
      <c r="G31" s="15"/>
      <c r="H31" s="15"/>
      <c r="I31" s="19"/>
      <c r="J31" s="19"/>
      <c r="K31" s="38"/>
      <c r="L31" s="38"/>
      <c r="M31" s="38"/>
      <c r="N31" s="38"/>
      <c r="O31" s="38"/>
    </row>
    <row r="32" spans="1:15" ht="12.75">
      <c r="A32" s="31" t="s">
        <v>116</v>
      </c>
      <c r="B32" s="75"/>
      <c r="C32" s="13"/>
      <c r="D32" s="17"/>
      <c r="E32" s="15"/>
      <c r="F32" s="15"/>
      <c r="G32" s="15"/>
      <c r="H32" s="15"/>
      <c r="I32" s="19"/>
      <c r="J32" s="19"/>
      <c r="K32" s="38"/>
      <c r="L32" s="38"/>
      <c r="M32" s="38"/>
      <c r="N32" s="38"/>
      <c r="O32" s="38"/>
    </row>
    <row r="33" spans="1:15" ht="12.75">
      <c r="A33" s="31"/>
      <c r="B33" s="75"/>
      <c r="C33" s="13"/>
      <c r="D33" s="17"/>
      <c r="E33" s="15"/>
      <c r="F33" s="15"/>
      <c r="G33" s="15"/>
      <c r="H33" s="15"/>
      <c r="I33" s="19"/>
      <c r="J33" s="19"/>
      <c r="K33" s="38"/>
      <c r="L33" s="38"/>
      <c r="M33" s="38"/>
      <c r="N33" s="38"/>
      <c r="O33" s="38"/>
    </row>
    <row r="34" spans="1:15" ht="12.75">
      <c r="A34" s="71"/>
      <c r="B34" s="75" t="s">
        <v>112</v>
      </c>
      <c r="C34" s="13"/>
      <c r="D34" s="17"/>
      <c r="E34" s="15"/>
      <c r="F34" s="15"/>
      <c r="G34" s="15"/>
      <c r="H34" s="15">
        <v>-26800</v>
      </c>
      <c r="I34" s="19"/>
      <c r="J34" s="19">
        <v>-10986</v>
      </c>
      <c r="K34" s="38"/>
      <c r="L34" s="38"/>
      <c r="M34" s="38"/>
      <c r="N34" s="38"/>
      <c r="O34" s="38"/>
    </row>
    <row r="35" spans="1:15" ht="12.75">
      <c r="A35" s="71"/>
      <c r="B35" s="13" t="s">
        <v>9</v>
      </c>
      <c r="C35" s="71"/>
      <c r="D35" s="17"/>
      <c r="E35" s="15"/>
      <c r="F35" s="15"/>
      <c r="G35" s="15"/>
      <c r="H35" s="15">
        <v>-65885</v>
      </c>
      <c r="I35" s="19"/>
      <c r="J35" s="47">
        <v>-43233</v>
      </c>
      <c r="K35" s="38"/>
      <c r="L35" s="38"/>
      <c r="M35" s="38"/>
      <c r="N35" s="38"/>
      <c r="O35" s="38"/>
    </row>
    <row r="36" spans="1:15" ht="12.75">
      <c r="A36" s="71"/>
      <c r="B36" s="13"/>
      <c r="C36" s="71"/>
      <c r="D36" s="17"/>
      <c r="E36" s="15"/>
      <c r="F36" s="15"/>
      <c r="G36" s="15"/>
      <c r="H36" s="15"/>
      <c r="I36" s="19"/>
      <c r="J36" s="47"/>
      <c r="K36" s="38"/>
      <c r="L36" s="38"/>
      <c r="M36" s="38"/>
      <c r="N36" s="38"/>
      <c r="O36" s="38"/>
    </row>
    <row r="37" spans="1:15" ht="12.75">
      <c r="A37" s="71"/>
      <c r="B37" s="23" t="s">
        <v>117</v>
      </c>
      <c r="C37" s="71"/>
      <c r="D37" s="17"/>
      <c r="E37" s="15"/>
      <c r="F37" s="15"/>
      <c r="G37" s="15"/>
      <c r="H37" s="18">
        <f>SUM(H34:H36)</f>
        <v>-92685</v>
      </c>
      <c r="I37" s="19"/>
      <c r="J37" s="18">
        <f>SUM(J34:J36)</f>
        <v>-54219</v>
      </c>
      <c r="K37" s="38"/>
      <c r="L37" s="38"/>
      <c r="M37" s="38"/>
      <c r="N37" s="38"/>
      <c r="O37" s="38"/>
    </row>
    <row r="38" spans="1:15" ht="12.75">
      <c r="A38" s="71"/>
      <c r="B38" s="75"/>
      <c r="C38" s="13"/>
      <c r="D38" s="17"/>
      <c r="E38" s="15"/>
      <c r="F38" s="15"/>
      <c r="G38" s="15"/>
      <c r="H38" s="15"/>
      <c r="I38" s="19"/>
      <c r="J38" s="19"/>
      <c r="K38" s="38"/>
      <c r="L38" s="38"/>
      <c r="M38" s="38"/>
      <c r="N38" s="38"/>
      <c r="O38" s="38"/>
    </row>
    <row r="39" spans="1:15" ht="12.75">
      <c r="A39" s="31" t="s">
        <v>118</v>
      </c>
      <c r="B39" s="34"/>
      <c r="C39" s="77"/>
      <c r="D39" s="35"/>
      <c r="E39" s="19"/>
      <c r="F39" s="19"/>
      <c r="G39" s="19"/>
      <c r="H39" s="19"/>
      <c r="I39" s="19"/>
      <c r="J39" s="47"/>
      <c r="K39" s="38"/>
      <c r="L39" s="38"/>
      <c r="M39" s="38"/>
      <c r="N39" s="38"/>
      <c r="O39" s="38"/>
    </row>
    <row r="40" spans="1:15" ht="12.75">
      <c r="A40" s="30"/>
      <c r="B40" s="34"/>
      <c r="C40" s="77"/>
      <c r="D40" s="35"/>
      <c r="E40" s="19"/>
      <c r="F40" s="19"/>
      <c r="G40" s="19"/>
      <c r="H40" s="19"/>
      <c r="I40" s="19"/>
      <c r="J40" s="47"/>
      <c r="K40" s="38"/>
      <c r="L40" s="38"/>
      <c r="M40" s="38"/>
      <c r="N40" s="38"/>
      <c r="O40" s="38"/>
    </row>
    <row r="41" spans="1:15" ht="12.75">
      <c r="A41" s="71"/>
      <c r="B41" s="55" t="s">
        <v>107</v>
      </c>
      <c r="C41" s="126"/>
      <c r="D41" s="35"/>
      <c r="E41" s="19"/>
      <c r="F41" s="19"/>
      <c r="G41" s="19"/>
      <c r="H41" s="19">
        <v>-15739</v>
      </c>
      <c r="I41" s="19"/>
      <c r="J41" s="19">
        <f>68015-19812</f>
        <v>48203</v>
      </c>
      <c r="K41" s="38"/>
      <c r="L41" s="38"/>
      <c r="M41" s="38"/>
      <c r="N41" s="38"/>
      <c r="O41" s="38"/>
    </row>
    <row r="42" spans="1:15" ht="12.75">
      <c r="A42" s="71"/>
      <c r="B42" s="35" t="s">
        <v>113</v>
      </c>
      <c r="C42" s="126"/>
      <c r="D42" s="35"/>
      <c r="E42" s="19"/>
      <c r="F42" s="19"/>
      <c r="G42" s="19"/>
      <c r="H42" s="19">
        <v>-16388</v>
      </c>
      <c r="I42" s="19"/>
      <c r="J42" s="47">
        <v>0</v>
      </c>
      <c r="K42" s="38"/>
      <c r="L42" s="38"/>
      <c r="M42" s="38"/>
      <c r="N42" s="38"/>
      <c r="O42" s="38"/>
    </row>
    <row r="43" spans="1:15" ht="12.75">
      <c r="A43" s="71"/>
      <c r="B43" s="34"/>
      <c r="C43" s="77"/>
      <c r="D43" s="35"/>
      <c r="E43" s="19"/>
      <c r="F43" s="19"/>
      <c r="G43" s="19"/>
      <c r="H43" s="19"/>
      <c r="I43" s="19"/>
      <c r="J43" s="19"/>
      <c r="K43" s="38"/>
      <c r="L43" s="38"/>
      <c r="M43" s="38"/>
      <c r="N43" s="38"/>
      <c r="O43" s="38"/>
    </row>
    <row r="44" spans="1:15" ht="12.75">
      <c r="A44" s="71"/>
      <c r="B44" s="55" t="s">
        <v>133</v>
      </c>
      <c r="C44" s="40"/>
      <c r="D44" s="35"/>
      <c r="E44" s="19"/>
      <c r="F44" s="19"/>
      <c r="G44" s="19"/>
      <c r="H44" s="18">
        <f>SUM(H41:H43)</f>
        <v>-32127</v>
      </c>
      <c r="I44" s="19"/>
      <c r="J44" s="18">
        <f>SUM(J41:J43)</f>
        <v>48203</v>
      </c>
      <c r="K44" s="38"/>
      <c r="L44" s="38"/>
      <c r="M44" s="38"/>
      <c r="N44" s="38"/>
      <c r="O44" s="38"/>
    </row>
    <row r="45" spans="1:15" ht="12.75">
      <c r="A45" s="71"/>
      <c r="B45" s="34"/>
      <c r="C45" s="40"/>
      <c r="D45" s="35"/>
      <c r="E45" s="19"/>
      <c r="F45" s="19"/>
      <c r="G45" s="19"/>
      <c r="H45" s="19"/>
      <c r="I45" s="19"/>
      <c r="J45" s="19"/>
      <c r="K45" s="38"/>
      <c r="L45" s="38"/>
      <c r="M45" s="38"/>
      <c r="N45" s="38"/>
      <c r="O45" s="38"/>
    </row>
    <row r="46" spans="1:15" ht="12.75">
      <c r="A46" s="78" t="s">
        <v>62</v>
      </c>
      <c r="B46" s="71"/>
      <c r="C46" s="40"/>
      <c r="D46" s="35"/>
      <c r="E46" s="19"/>
      <c r="F46" s="19"/>
      <c r="G46" s="19"/>
      <c r="H46" s="19">
        <f>+H44+H37+H30</f>
        <v>7021</v>
      </c>
      <c r="I46" s="19"/>
      <c r="J46" s="19">
        <f>+J44+J37+J30</f>
        <v>7245</v>
      </c>
      <c r="K46" s="38"/>
      <c r="L46" s="38"/>
      <c r="M46" s="38"/>
      <c r="N46" s="38"/>
      <c r="O46" s="38"/>
    </row>
    <row r="47" spans="1:15" ht="12.75">
      <c r="A47" s="78" t="s">
        <v>92</v>
      </c>
      <c r="B47" s="71"/>
      <c r="C47" s="40"/>
      <c r="D47" s="35"/>
      <c r="E47" s="19"/>
      <c r="F47" s="19"/>
      <c r="G47" s="79"/>
      <c r="H47" s="19">
        <v>7605</v>
      </c>
      <c r="I47" s="19"/>
      <c r="J47" s="19">
        <v>0</v>
      </c>
      <c r="K47" s="38"/>
      <c r="L47" s="38"/>
      <c r="M47" s="38"/>
      <c r="N47" s="38"/>
      <c r="O47" s="38"/>
    </row>
    <row r="48" spans="1:15" ht="12.75">
      <c r="A48" s="78" t="s">
        <v>128</v>
      </c>
      <c r="B48" s="78"/>
      <c r="C48" s="40"/>
      <c r="D48" s="35"/>
      <c r="E48" s="19"/>
      <c r="F48" s="19"/>
      <c r="G48" s="79"/>
      <c r="H48" s="19">
        <v>0</v>
      </c>
      <c r="I48" s="19"/>
      <c r="J48" s="19">
        <v>4</v>
      </c>
      <c r="K48" s="38"/>
      <c r="L48" s="38"/>
      <c r="M48" s="38"/>
      <c r="N48" s="38"/>
      <c r="O48" s="38"/>
    </row>
    <row r="49" spans="1:15" ht="13.5" thickBot="1">
      <c r="A49" s="78" t="s">
        <v>93</v>
      </c>
      <c r="B49" s="71"/>
      <c r="C49" s="40"/>
      <c r="D49" s="35"/>
      <c r="E49" s="19"/>
      <c r="F49" s="19"/>
      <c r="G49" s="79"/>
      <c r="H49" s="28">
        <f>SUM(H46:H48)</f>
        <v>14626</v>
      </c>
      <c r="I49" s="19"/>
      <c r="J49" s="28">
        <f>SUM(J46:J48)</f>
        <v>7249</v>
      </c>
      <c r="K49" s="38"/>
      <c r="L49" s="38"/>
      <c r="M49" s="38"/>
      <c r="N49" s="38"/>
      <c r="O49" s="38"/>
    </row>
    <row r="50" spans="1:15" ht="12.75">
      <c r="A50" s="71"/>
      <c r="B50" s="34"/>
      <c r="C50" s="40"/>
      <c r="D50" s="35"/>
      <c r="E50" s="19"/>
      <c r="F50" s="19"/>
      <c r="G50" s="19"/>
      <c r="H50" s="80"/>
      <c r="I50" s="19"/>
      <c r="J50" s="19"/>
      <c r="K50" s="38"/>
      <c r="L50" s="38"/>
      <c r="M50" s="38"/>
      <c r="N50" s="38"/>
      <c r="O50" s="38"/>
    </row>
    <row r="51" spans="1:15" ht="12.75">
      <c r="A51" s="78" t="s">
        <v>60</v>
      </c>
      <c r="B51" s="81"/>
      <c r="C51" s="71"/>
      <c r="D51" s="71"/>
      <c r="E51" s="19"/>
      <c r="F51" s="19"/>
      <c r="G51" s="19"/>
      <c r="H51" s="19"/>
      <c r="I51" s="19"/>
      <c r="J51" s="19"/>
      <c r="K51" s="38"/>
      <c r="L51" s="38"/>
      <c r="M51" s="38"/>
      <c r="N51" s="38"/>
      <c r="O51" s="38"/>
    </row>
    <row r="52" spans="1:15" ht="12.75">
      <c r="A52" s="71"/>
      <c r="B52" s="44"/>
      <c r="C52" s="40"/>
      <c r="D52" s="35"/>
      <c r="E52" s="82"/>
      <c r="F52" s="59"/>
      <c r="G52" s="59"/>
      <c r="H52" s="82"/>
      <c r="I52" s="19"/>
      <c r="J52" s="19"/>
      <c r="K52" s="38"/>
      <c r="L52" s="38"/>
      <c r="M52" s="38"/>
      <c r="N52" s="38"/>
      <c r="O52" s="38"/>
    </row>
    <row r="53" spans="1:15" ht="12.75">
      <c r="A53" s="71"/>
      <c r="B53" s="35" t="s">
        <v>10</v>
      </c>
      <c r="C53" s="71"/>
      <c r="D53" s="71"/>
      <c r="E53" s="63"/>
      <c r="F53" s="47"/>
      <c r="G53" s="47"/>
      <c r="H53" s="63">
        <v>7526</v>
      </c>
      <c r="I53" s="15"/>
      <c r="J53" s="63">
        <v>7249</v>
      </c>
      <c r="K53" s="38"/>
      <c r="L53" s="38"/>
      <c r="M53" s="38"/>
      <c r="N53" s="38"/>
      <c r="O53" s="38"/>
    </row>
    <row r="54" spans="1:15" ht="12.75">
      <c r="A54" s="71"/>
      <c r="B54" s="35" t="s">
        <v>85</v>
      </c>
      <c r="C54" s="71"/>
      <c r="D54" s="71"/>
      <c r="E54" s="63"/>
      <c r="F54" s="47"/>
      <c r="G54" s="47"/>
      <c r="H54" s="63">
        <v>7100</v>
      </c>
      <c r="I54" s="15"/>
      <c r="J54" s="63">
        <v>0</v>
      </c>
      <c r="K54" s="38"/>
      <c r="L54" s="38"/>
      <c r="M54" s="38"/>
      <c r="N54" s="38"/>
      <c r="O54" s="38"/>
    </row>
    <row r="55" spans="1:15" ht="12.75" hidden="1">
      <c r="A55" s="71"/>
      <c r="B55" s="35" t="s">
        <v>77</v>
      </c>
      <c r="C55" s="71"/>
      <c r="D55" s="71"/>
      <c r="E55" s="63"/>
      <c r="F55" s="47"/>
      <c r="G55" s="47"/>
      <c r="H55" s="63">
        <v>0</v>
      </c>
      <c r="I55" s="15"/>
      <c r="J55" s="63">
        <v>0</v>
      </c>
      <c r="K55" s="38"/>
      <c r="L55" s="38"/>
      <c r="M55" s="38"/>
      <c r="N55" s="38"/>
      <c r="O55" s="38"/>
    </row>
    <row r="56" spans="1:15" ht="13.5" thickBot="1">
      <c r="A56" s="71"/>
      <c r="B56" s="35"/>
      <c r="C56" s="71"/>
      <c r="D56" s="71"/>
      <c r="E56" s="63"/>
      <c r="F56" s="47"/>
      <c r="G56" s="47"/>
      <c r="H56" s="113">
        <f>SUM(H53:H55)</f>
        <v>14626</v>
      </c>
      <c r="I56" s="19"/>
      <c r="J56" s="113">
        <f>SUM(J53:J55)</f>
        <v>7249</v>
      </c>
      <c r="K56" s="38"/>
      <c r="L56" s="38"/>
      <c r="M56" s="38"/>
      <c r="N56" s="38"/>
      <c r="O56" s="38"/>
    </row>
    <row r="57" spans="1:15" ht="12.75">
      <c r="A57" s="71"/>
      <c r="B57" s="44"/>
      <c r="C57" s="40"/>
      <c r="D57" s="35"/>
      <c r="E57" s="19"/>
      <c r="F57" s="19"/>
      <c r="G57" s="19"/>
      <c r="H57" s="19"/>
      <c r="I57" s="19"/>
      <c r="J57" s="19"/>
      <c r="K57" s="38"/>
      <c r="L57" s="38"/>
      <c r="M57" s="38"/>
      <c r="N57" s="38"/>
      <c r="O57" s="38"/>
    </row>
    <row r="58" spans="1:15" s="131" customFormat="1" ht="11.25">
      <c r="A58" s="120" t="s">
        <v>124</v>
      </c>
      <c r="B58" s="130"/>
      <c r="C58" s="38"/>
      <c r="D58" s="37"/>
      <c r="E58" s="51"/>
      <c r="F58" s="51"/>
      <c r="G58" s="51"/>
      <c r="H58" s="38"/>
      <c r="I58" s="51"/>
      <c r="J58" s="51"/>
      <c r="K58" s="38"/>
      <c r="L58" s="38"/>
      <c r="M58" s="38"/>
      <c r="N58" s="38"/>
      <c r="O58" s="38"/>
    </row>
    <row r="59" spans="1:15" ht="12.75">
      <c r="A59" s="120"/>
      <c r="B59" s="71"/>
      <c r="C59" s="40"/>
      <c r="D59" s="35"/>
      <c r="E59" s="19"/>
      <c r="F59" s="19"/>
      <c r="G59" s="19"/>
      <c r="H59" s="40"/>
      <c r="I59" s="19"/>
      <c r="J59" s="19"/>
      <c r="K59" s="38"/>
      <c r="L59" s="38"/>
      <c r="M59" s="38"/>
      <c r="N59" s="38"/>
      <c r="O59" s="38"/>
    </row>
    <row r="60" spans="1:15" ht="12.75" customHeight="1">
      <c r="A60" s="136" t="s">
        <v>97</v>
      </c>
      <c r="B60" s="136"/>
      <c r="C60" s="136"/>
      <c r="D60" s="136"/>
      <c r="E60" s="136"/>
      <c r="F60" s="136"/>
      <c r="G60" s="136"/>
      <c r="H60" s="136"/>
      <c r="I60" s="136"/>
      <c r="J60" s="136"/>
      <c r="K60" s="38"/>
      <c r="L60" s="38"/>
      <c r="M60" s="38"/>
      <c r="N60" s="38"/>
      <c r="O60" s="38"/>
    </row>
    <row r="61" spans="1:15" ht="12.75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38"/>
      <c r="L61" s="38"/>
      <c r="M61" s="38"/>
      <c r="N61" s="38"/>
      <c r="O61" s="38"/>
    </row>
  </sheetData>
  <mergeCells count="1">
    <mergeCell ref="A60:J61"/>
  </mergeCells>
  <printOptions horizontalCentered="1"/>
  <pageMargins left="0.5" right="0.5" top="0.5" bottom="0.5" header="0.25" footer="0.25"/>
  <pageSetup fitToHeight="1" fitToWidth="1" horizontalDpi="600" verticalDpi="600" orientation="portrait" paperSize="9" r:id="rId2"/>
  <headerFooter alignWithMargins="0">
    <oddFooter>&amp;C&amp;8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workbookViewId="0" topLeftCell="A1">
      <pane xSplit="1" ySplit="15" topLeftCell="C4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0" sqref="A50"/>
    </sheetView>
  </sheetViews>
  <sheetFormatPr defaultColWidth="9.140625" defaultRowHeight="12.75"/>
  <cols>
    <col min="1" max="1" width="40.140625" style="64" customWidth="1"/>
    <col min="2" max="2" width="9.421875" style="64" customWidth="1"/>
    <col min="3" max="3" width="0.9921875" style="64" customWidth="1"/>
    <col min="4" max="4" width="10.140625" style="64" customWidth="1"/>
    <col min="5" max="5" width="1.1484375" style="64" customWidth="1"/>
    <col min="6" max="6" width="10.140625" style="64" bestFit="1" customWidth="1"/>
    <col min="7" max="7" width="1.28515625" style="64" customWidth="1"/>
    <col min="8" max="8" width="13.140625" style="64" customWidth="1"/>
    <col min="9" max="9" width="0.85546875" style="64" customWidth="1"/>
    <col min="10" max="10" width="9.28125" style="64" customWidth="1"/>
    <col min="11" max="11" width="0.85546875" style="64" customWidth="1"/>
    <col min="12" max="12" width="9.28125" style="64" customWidth="1"/>
    <col min="13" max="13" width="0.9921875" style="64" customWidth="1"/>
    <col min="14" max="14" width="10.421875" style="64" customWidth="1"/>
    <col min="15" max="15" width="0.9921875" style="64" customWidth="1"/>
    <col min="16" max="16" width="9.28125" style="64" customWidth="1"/>
    <col min="17" max="17" width="0.9921875" style="64" customWidth="1"/>
    <col min="18" max="18" width="9.7109375" style="64" customWidth="1"/>
    <col min="19" max="16384" width="9.140625" style="64" customWidth="1"/>
  </cols>
  <sheetData>
    <row r="1" spans="1:15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83"/>
      <c r="N1" s="83"/>
      <c r="O1" s="83"/>
    </row>
    <row r="2" spans="1:15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83"/>
      <c r="N2" s="83"/>
      <c r="O2" s="83"/>
    </row>
    <row r="3" spans="1:15" ht="12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83"/>
      <c r="N3" s="83"/>
      <c r="O3" s="83"/>
    </row>
    <row r="4" spans="1:15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83"/>
      <c r="N4" s="83"/>
      <c r="O4" s="83"/>
    </row>
    <row r="5" spans="1:15" ht="12.7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83"/>
      <c r="N5" s="83"/>
      <c r="O5" s="83"/>
    </row>
    <row r="6" spans="1:15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83"/>
      <c r="N6" s="83"/>
      <c r="O6" s="83"/>
    </row>
    <row r="7" spans="1:15" ht="12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83"/>
      <c r="N7" s="83"/>
      <c r="O7" s="83"/>
    </row>
    <row r="8" spans="1:15" ht="12.75">
      <c r="A8" s="84" t="s">
        <v>30</v>
      </c>
      <c r="B8" s="19"/>
      <c r="C8" s="51"/>
      <c r="D8" s="51"/>
      <c r="E8" s="51"/>
      <c r="F8" s="51"/>
      <c r="G8" s="51"/>
      <c r="H8" s="51"/>
      <c r="I8" s="51"/>
      <c r="J8" s="51"/>
      <c r="K8" s="51"/>
      <c r="L8" s="38"/>
      <c r="M8" s="38"/>
      <c r="N8" s="38"/>
      <c r="O8" s="38"/>
    </row>
    <row r="9" spans="1:15" ht="12.75">
      <c r="A9" s="84" t="str">
        <f>+'CF'!A9</f>
        <v>For the period ended 30 September 2007</v>
      </c>
      <c r="B9" s="19"/>
      <c r="C9" s="51"/>
      <c r="D9" s="51"/>
      <c r="E9" s="51"/>
      <c r="F9" s="51"/>
      <c r="G9" s="51"/>
      <c r="H9" s="51"/>
      <c r="I9" s="51"/>
      <c r="J9" s="51"/>
      <c r="K9" s="51"/>
      <c r="L9" s="38"/>
      <c r="M9" s="38"/>
      <c r="N9" s="38"/>
      <c r="O9" s="38"/>
    </row>
    <row r="10" spans="1:15" ht="12.75">
      <c r="A10" s="84" t="s">
        <v>33</v>
      </c>
      <c r="B10" s="19"/>
      <c r="C10" s="51"/>
      <c r="D10" s="51"/>
      <c r="E10" s="51"/>
      <c r="F10" s="51"/>
      <c r="G10" s="51"/>
      <c r="H10" s="51"/>
      <c r="I10" s="51"/>
      <c r="J10" s="51"/>
      <c r="K10" s="51"/>
      <c r="L10" s="38"/>
      <c r="M10" s="38"/>
      <c r="N10" s="38"/>
      <c r="O10" s="38"/>
    </row>
    <row r="11" spans="1:15" ht="6" customHeight="1">
      <c r="A11" s="84"/>
      <c r="B11" s="19"/>
      <c r="C11" s="51"/>
      <c r="D11" s="51"/>
      <c r="E11" s="51"/>
      <c r="F11" s="51"/>
      <c r="G11" s="51"/>
      <c r="H11" s="51"/>
      <c r="I11" s="51"/>
      <c r="J11" s="51"/>
      <c r="K11" s="51"/>
      <c r="L11" s="38"/>
      <c r="M11" s="38"/>
      <c r="N11" s="38"/>
      <c r="O11" s="38"/>
    </row>
    <row r="12" spans="1:18" ht="12.75">
      <c r="A12" s="85"/>
      <c r="B12" s="134" t="s">
        <v>105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40"/>
      <c r="P12" s="71"/>
      <c r="Q12" s="71"/>
      <c r="R12" s="71"/>
    </row>
    <row r="13" spans="1:18" ht="12.75">
      <c r="A13" s="44"/>
      <c r="B13" s="43" t="s">
        <v>20</v>
      </c>
      <c r="C13" s="19"/>
      <c r="D13" s="11" t="s">
        <v>20</v>
      </c>
      <c r="E13" s="71"/>
      <c r="F13" s="11" t="s">
        <v>21</v>
      </c>
      <c r="G13" s="71"/>
      <c r="H13" s="32" t="s">
        <v>26</v>
      </c>
      <c r="I13" s="71"/>
      <c r="J13" s="71"/>
      <c r="K13" s="71"/>
      <c r="L13" s="12" t="s">
        <v>22</v>
      </c>
      <c r="M13" s="71"/>
      <c r="N13" s="32"/>
      <c r="O13" s="71"/>
      <c r="P13" s="11" t="s">
        <v>24</v>
      </c>
      <c r="Q13" s="11"/>
      <c r="R13" s="11" t="s">
        <v>7</v>
      </c>
    </row>
    <row r="14" spans="1:18" ht="12.75">
      <c r="A14" s="44"/>
      <c r="B14" s="43" t="s">
        <v>6</v>
      </c>
      <c r="C14" s="19"/>
      <c r="D14" s="11" t="s">
        <v>23</v>
      </c>
      <c r="E14" s="71"/>
      <c r="F14" s="11" t="s">
        <v>1</v>
      </c>
      <c r="G14" s="71"/>
      <c r="H14" s="33" t="s">
        <v>65</v>
      </c>
      <c r="I14" s="71"/>
      <c r="J14" s="33" t="s">
        <v>134</v>
      </c>
      <c r="K14" s="71"/>
      <c r="L14" s="11" t="s">
        <v>8</v>
      </c>
      <c r="M14" s="71"/>
      <c r="N14" s="33" t="s">
        <v>106</v>
      </c>
      <c r="O14" s="71"/>
      <c r="P14" s="11" t="s">
        <v>31</v>
      </c>
      <c r="Q14" s="11"/>
      <c r="R14" s="11" t="s">
        <v>27</v>
      </c>
    </row>
    <row r="15" spans="1:18" ht="12.75">
      <c r="A15" s="44"/>
      <c r="B15" s="65" t="s">
        <v>0</v>
      </c>
      <c r="C15" s="19"/>
      <c r="D15" s="11" t="s">
        <v>0</v>
      </c>
      <c r="E15" s="71"/>
      <c r="F15" s="11" t="s">
        <v>0</v>
      </c>
      <c r="G15" s="71"/>
      <c r="H15" s="11" t="s">
        <v>0</v>
      </c>
      <c r="I15" s="71"/>
      <c r="J15" s="11" t="s">
        <v>0</v>
      </c>
      <c r="K15" s="71"/>
      <c r="L15" s="11" t="s">
        <v>0</v>
      </c>
      <c r="M15" s="71"/>
      <c r="N15" s="11" t="s">
        <v>0</v>
      </c>
      <c r="O15" s="71"/>
      <c r="P15" s="11" t="s">
        <v>0</v>
      </c>
      <c r="Q15" s="11"/>
      <c r="R15" s="11" t="s">
        <v>0</v>
      </c>
    </row>
    <row r="16" spans="1:18" ht="12.75">
      <c r="A16" s="44"/>
      <c r="B16" s="65"/>
      <c r="C16" s="19"/>
      <c r="D16" s="11"/>
      <c r="E16" s="71"/>
      <c r="F16" s="11"/>
      <c r="G16" s="71"/>
      <c r="H16" s="71"/>
      <c r="I16" s="71"/>
      <c r="J16" s="71"/>
      <c r="K16" s="71"/>
      <c r="L16" s="11"/>
      <c r="M16" s="71"/>
      <c r="N16" s="71"/>
      <c r="O16" s="71"/>
      <c r="P16" s="11"/>
      <c r="Q16" s="11"/>
      <c r="R16" s="11"/>
    </row>
    <row r="17" spans="1:18" ht="12.75">
      <c r="A17" s="78" t="s">
        <v>76</v>
      </c>
      <c r="B17" s="86">
        <v>529153</v>
      </c>
      <c r="C17" s="87"/>
      <c r="D17" s="15">
        <v>316155</v>
      </c>
      <c r="E17" s="71"/>
      <c r="F17" s="15">
        <v>-75</v>
      </c>
      <c r="G17" s="71"/>
      <c r="H17" s="15">
        <v>0</v>
      </c>
      <c r="I17" s="71"/>
      <c r="J17" s="15">
        <v>134233</v>
      </c>
      <c r="K17" s="71"/>
      <c r="L17" s="15">
        <v>145403</v>
      </c>
      <c r="M17" s="71"/>
      <c r="N17" s="88">
        <f>+L17+J17+H17+F17+D17+B17</f>
        <v>1124869</v>
      </c>
      <c r="O17" s="71"/>
      <c r="P17" s="15">
        <f>44149</f>
        <v>44149</v>
      </c>
      <c r="Q17" s="13"/>
      <c r="R17" s="89">
        <f>+N17+P17</f>
        <v>1169018</v>
      </c>
    </row>
    <row r="18" spans="1:18" ht="12.75">
      <c r="A18" s="34"/>
      <c r="B18" s="19"/>
      <c r="C18" s="19"/>
      <c r="D18" s="19"/>
      <c r="E18" s="71"/>
      <c r="F18" s="19"/>
      <c r="G18" s="71"/>
      <c r="H18" s="71"/>
      <c r="I18" s="71"/>
      <c r="J18" s="71"/>
      <c r="K18" s="71"/>
      <c r="L18" s="19"/>
      <c r="M18" s="71"/>
      <c r="N18" s="71"/>
      <c r="O18" s="71"/>
      <c r="P18" s="40"/>
      <c r="Q18" s="40"/>
      <c r="R18" s="40"/>
    </row>
    <row r="19" spans="1:18" ht="12.75">
      <c r="A19" s="55" t="s">
        <v>82</v>
      </c>
      <c r="B19" s="15">
        <v>0</v>
      </c>
      <c r="C19" s="15"/>
      <c r="D19" s="15">
        <v>0</v>
      </c>
      <c r="E19" s="103"/>
      <c r="F19" s="15">
        <v>-83</v>
      </c>
      <c r="G19" s="103"/>
      <c r="H19" s="15">
        <v>0</v>
      </c>
      <c r="I19" s="103"/>
      <c r="J19" s="15">
        <v>0</v>
      </c>
      <c r="K19" s="103"/>
      <c r="L19" s="15">
        <v>0</v>
      </c>
      <c r="M19" s="103"/>
      <c r="N19" s="88">
        <f>+L19+J19+H19+F19+D19+B19</f>
        <v>-83</v>
      </c>
      <c r="O19" s="103"/>
      <c r="P19" s="15">
        <v>0</v>
      </c>
      <c r="Q19" s="13"/>
      <c r="R19" s="89">
        <f>+N19+P19</f>
        <v>-83</v>
      </c>
    </row>
    <row r="20" spans="1:18" ht="12.75">
      <c r="A20" s="55" t="s">
        <v>83</v>
      </c>
      <c r="B20" s="15"/>
      <c r="C20" s="15"/>
      <c r="D20" s="15"/>
      <c r="E20" s="103"/>
      <c r="F20" s="15"/>
      <c r="G20" s="103"/>
      <c r="H20" s="15"/>
      <c r="I20" s="103"/>
      <c r="J20" s="15"/>
      <c r="K20" s="103"/>
      <c r="L20" s="15"/>
      <c r="M20" s="103"/>
      <c r="N20" s="104"/>
      <c r="O20" s="103"/>
      <c r="P20" s="15"/>
      <c r="Q20" s="13"/>
      <c r="R20" s="89"/>
    </row>
    <row r="21" spans="1:18" ht="12.75">
      <c r="A21" s="34"/>
      <c r="B21" s="15"/>
      <c r="C21" s="103"/>
      <c r="D21" s="15"/>
      <c r="E21" s="103"/>
      <c r="F21" s="15"/>
      <c r="G21" s="103"/>
      <c r="H21" s="109"/>
      <c r="I21" s="103"/>
      <c r="J21" s="15"/>
      <c r="K21" s="103"/>
      <c r="L21" s="15"/>
      <c r="M21" s="103"/>
      <c r="N21" s="104"/>
      <c r="O21" s="103"/>
      <c r="P21" s="15"/>
      <c r="Q21" s="13"/>
      <c r="R21" s="89"/>
    </row>
    <row r="22" spans="1:18" ht="12.75">
      <c r="A22" s="35" t="s">
        <v>114</v>
      </c>
      <c r="B22" s="15">
        <v>0</v>
      </c>
      <c r="C22" s="116"/>
      <c r="D22" s="15">
        <v>0</v>
      </c>
      <c r="E22" s="116"/>
      <c r="F22" s="15">
        <v>0</v>
      </c>
      <c r="G22" s="116"/>
      <c r="H22" s="15">
        <v>0</v>
      </c>
      <c r="I22" s="116"/>
      <c r="J22" s="15">
        <v>0</v>
      </c>
      <c r="K22" s="116"/>
      <c r="L22" s="15">
        <f>+'IS'!G40</f>
        <v>52965</v>
      </c>
      <c r="M22" s="116"/>
      <c r="N22" s="88">
        <f>+L22+J22+H22+F22+D22+B22</f>
        <v>52965</v>
      </c>
      <c r="O22" s="116"/>
      <c r="P22" s="15">
        <f>+'IS'!G41</f>
        <v>6064</v>
      </c>
      <c r="Q22" s="13"/>
      <c r="R22" s="89">
        <f>+N22+P22</f>
        <v>59029</v>
      </c>
    </row>
    <row r="23" spans="1:18" ht="12.75">
      <c r="A23" s="35"/>
      <c r="B23" s="15"/>
      <c r="C23" s="116"/>
      <c r="D23" s="15"/>
      <c r="E23" s="116"/>
      <c r="F23" s="15"/>
      <c r="G23" s="116"/>
      <c r="H23" s="15"/>
      <c r="I23" s="116"/>
      <c r="J23" s="15"/>
      <c r="K23" s="116"/>
      <c r="L23" s="15"/>
      <c r="M23" s="116"/>
      <c r="N23" s="117"/>
      <c r="O23" s="116"/>
      <c r="P23" s="15"/>
      <c r="Q23" s="13"/>
      <c r="R23" s="89"/>
    </row>
    <row r="24" spans="1:18" ht="12.75">
      <c r="A24" s="35" t="s">
        <v>109</v>
      </c>
      <c r="B24" s="15">
        <v>0</v>
      </c>
      <c r="C24" s="116"/>
      <c r="D24" s="15">
        <v>0</v>
      </c>
      <c r="E24" s="116"/>
      <c r="F24" s="15">
        <v>0</v>
      </c>
      <c r="G24" s="116"/>
      <c r="H24" s="15">
        <v>0</v>
      </c>
      <c r="I24" s="116"/>
      <c r="J24" s="15">
        <v>0</v>
      </c>
      <c r="K24" s="116"/>
      <c r="L24" s="15">
        <v>-11589</v>
      </c>
      <c r="M24" s="116"/>
      <c r="N24" s="88">
        <f>+L24+J24+H24+F24+D24+B24</f>
        <v>-11589</v>
      </c>
      <c r="O24" s="116"/>
      <c r="P24" s="15">
        <v>0</v>
      </c>
      <c r="Q24" s="13"/>
      <c r="R24" s="89">
        <f>+N24+P24</f>
        <v>-11589</v>
      </c>
    </row>
    <row r="25" spans="1:18" ht="12.75">
      <c r="A25" s="34"/>
      <c r="B25" s="19"/>
      <c r="C25" s="19"/>
      <c r="D25" s="19"/>
      <c r="E25" s="71"/>
      <c r="F25" s="19"/>
      <c r="G25" s="71"/>
      <c r="H25" s="90"/>
      <c r="I25" s="71"/>
      <c r="J25" s="71"/>
      <c r="K25" s="71"/>
      <c r="L25" s="19"/>
      <c r="M25" s="71"/>
      <c r="N25" s="71"/>
      <c r="O25" s="71"/>
      <c r="P25" s="92"/>
      <c r="Q25" s="40"/>
      <c r="R25" s="40"/>
    </row>
    <row r="26" spans="1:20" ht="13.5" thickBot="1">
      <c r="A26" s="78" t="s">
        <v>126</v>
      </c>
      <c r="B26" s="28">
        <f>SUM(B17:B25)</f>
        <v>529153</v>
      </c>
      <c r="C26" s="28"/>
      <c r="D26" s="28">
        <f>SUM(D17:D25)</f>
        <v>316155</v>
      </c>
      <c r="E26" s="105"/>
      <c r="F26" s="28">
        <f>SUM(F17:F25)</f>
        <v>-158</v>
      </c>
      <c r="G26" s="105"/>
      <c r="H26" s="28">
        <f>SUM(H17:H25)</f>
        <v>0</v>
      </c>
      <c r="I26" s="105"/>
      <c r="J26" s="28">
        <f>SUM(J17:J25)</f>
        <v>134233</v>
      </c>
      <c r="K26" s="105"/>
      <c r="L26" s="28">
        <f>SUM(L17:L25)</f>
        <v>186779</v>
      </c>
      <c r="M26" s="105"/>
      <c r="N26" s="28">
        <f>SUM(N17:N25)</f>
        <v>1166162</v>
      </c>
      <c r="O26" s="105"/>
      <c r="P26" s="28">
        <f>SUM(P17:P25)</f>
        <v>50213</v>
      </c>
      <c r="Q26" s="106"/>
      <c r="R26" s="28">
        <f>SUM(R17:R25)</f>
        <v>1216375</v>
      </c>
      <c r="T26" s="107"/>
    </row>
    <row r="27" spans="1:18" ht="12.75">
      <c r="A27" s="34"/>
      <c r="B27" s="19"/>
      <c r="C27" s="19"/>
      <c r="D27" s="19"/>
      <c r="E27" s="71"/>
      <c r="F27" s="19"/>
      <c r="G27" s="71"/>
      <c r="H27" s="71"/>
      <c r="I27" s="71"/>
      <c r="J27" s="71"/>
      <c r="K27" s="71"/>
      <c r="L27" s="19"/>
      <c r="M27" s="71"/>
      <c r="N27" s="40"/>
      <c r="O27" s="40"/>
      <c r="P27" s="40"/>
      <c r="Q27" s="90"/>
      <c r="R27" s="71"/>
    </row>
    <row r="28" spans="1:18" ht="12.75">
      <c r="A28" s="78" t="s">
        <v>63</v>
      </c>
      <c r="B28" s="86" t="s">
        <v>4</v>
      </c>
      <c r="C28" s="87"/>
      <c r="D28" s="15">
        <v>0</v>
      </c>
      <c r="E28" s="71"/>
      <c r="F28" s="15">
        <v>0</v>
      </c>
      <c r="G28" s="71"/>
      <c r="H28" s="15">
        <v>0</v>
      </c>
      <c r="I28" s="71"/>
      <c r="J28" s="15">
        <v>0</v>
      </c>
      <c r="K28" s="71"/>
      <c r="L28" s="15">
        <v>-29</v>
      </c>
      <c r="M28" s="71"/>
      <c r="N28" s="88">
        <f>+L28+J28+H28+F28+D28</f>
        <v>-29</v>
      </c>
      <c r="O28" s="71"/>
      <c r="P28" s="15">
        <v>0</v>
      </c>
      <c r="Q28" s="13"/>
      <c r="R28" s="89">
        <f>+N28+P28</f>
        <v>-29</v>
      </c>
    </row>
    <row r="29" spans="1:18" ht="12.75">
      <c r="A29" s="34"/>
      <c r="B29" s="19"/>
      <c r="C29" s="19"/>
      <c r="D29" s="19"/>
      <c r="E29" s="71"/>
      <c r="F29" s="19"/>
      <c r="G29" s="71"/>
      <c r="H29" s="71"/>
      <c r="I29" s="71"/>
      <c r="J29" s="71"/>
      <c r="K29" s="71"/>
      <c r="L29" s="19"/>
      <c r="M29" s="71"/>
      <c r="N29" s="71"/>
      <c r="O29" s="71"/>
      <c r="P29" s="40"/>
      <c r="Q29" s="40"/>
      <c r="R29" s="40"/>
    </row>
    <row r="30" spans="1:18" ht="12.75">
      <c r="A30" s="34" t="s">
        <v>78</v>
      </c>
      <c r="B30" s="19">
        <v>529153.415</v>
      </c>
      <c r="C30" s="19"/>
      <c r="D30" s="19">
        <v>317492</v>
      </c>
      <c r="E30" s="71"/>
      <c r="F30" s="15">
        <v>0</v>
      </c>
      <c r="G30" s="71"/>
      <c r="H30" s="91">
        <v>0</v>
      </c>
      <c r="I30" s="71"/>
      <c r="J30" s="91">
        <v>0</v>
      </c>
      <c r="K30" s="71"/>
      <c r="L30" s="19">
        <v>0</v>
      </c>
      <c r="M30" s="71"/>
      <c r="N30" s="88">
        <f>+L30+J30+H30+F30+D30+B30</f>
        <v>846645.415</v>
      </c>
      <c r="O30" s="71"/>
      <c r="P30" s="19">
        <v>0</v>
      </c>
      <c r="Q30" s="40"/>
      <c r="R30" s="89">
        <f>+N30+P30</f>
        <v>846645.415</v>
      </c>
    </row>
    <row r="31" spans="1:18" ht="12.75">
      <c r="A31" s="34"/>
      <c r="B31" s="19"/>
      <c r="C31" s="19"/>
      <c r="D31" s="19"/>
      <c r="E31" s="71"/>
      <c r="F31" s="15"/>
      <c r="G31" s="71"/>
      <c r="H31" s="91"/>
      <c r="I31" s="71"/>
      <c r="J31" s="91"/>
      <c r="K31" s="71"/>
      <c r="L31" s="19"/>
      <c r="M31" s="71"/>
      <c r="N31" s="88"/>
      <c r="O31" s="71"/>
      <c r="P31" s="92"/>
      <c r="Q31" s="40"/>
      <c r="R31" s="89"/>
    </row>
    <row r="32" spans="1:18" ht="12.75">
      <c r="A32" s="34" t="s">
        <v>135</v>
      </c>
      <c r="B32" s="19">
        <v>0</v>
      </c>
      <c r="C32" s="19"/>
      <c r="D32" s="19">
        <v>0</v>
      </c>
      <c r="E32" s="71"/>
      <c r="F32" s="15">
        <v>0</v>
      </c>
      <c r="G32" s="71"/>
      <c r="H32" s="91">
        <v>0</v>
      </c>
      <c r="I32" s="71"/>
      <c r="J32" s="91">
        <v>134564</v>
      </c>
      <c r="K32" s="71"/>
      <c r="L32" s="19">
        <v>0</v>
      </c>
      <c r="M32" s="71"/>
      <c r="N32" s="88">
        <f>+L32+J32+H32+F32+D32+B32</f>
        <v>134564</v>
      </c>
      <c r="O32" s="71"/>
      <c r="P32" s="19">
        <v>0</v>
      </c>
      <c r="Q32" s="40"/>
      <c r="R32" s="89">
        <f>+N32+P32</f>
        <v>134564</v>
      </c>
    </row>
    <row r="33" spans="1:18" ht="12.75">
      <c r="A33" s="34" t="s">
        <v>136</v>
      </c>
      <c r="B33" s="19"/>
      <c r="C33" s="19"/>
      <c r="D33" s="19"/>
      <c r="E33" s="71"/>
      <c r="F33" s="15"/>
      <c r="G33" s="71"/>
      <c r="H33" s="91"/>
      <c r="I33" s="71"/>
      <c r="J33" s="91"/>
      <c r="K33" s="71"/>
      <c r="L33" s="19"/>
      <c r="M33" s="71"/>
      <c r="N33" s="88"/>
      <c r="O33" s="71"/>
      <c r="P33" s="19"/>
      <c r="Q33" s="40"/>
      <c r="R33" s="89"/>
    </row>
    <row r="34" spans="1:18" ht="12.75">
      <c r="A34" s="34"/>
      <c r="B34" s="19"/>
      <c r="C34" s="19"/>
      <c r="D34" s="19"/>
      <c r="E34" s="71"/>
      <c r="F34" s="15"/>
      <c r="G34" s="71"/>
      <c r="H34" s="91"/>
      <c r="I34" s="71"/>
      <c r="J34" s="91"/>
      <c r="K34" s="71"/>
      <c r="L34" s="19"/>
      <c r="M34" s="71"/>
      <c r="N34" s="88"/>
      <c r="O34" s="71"/>
      <c r="P34" s="19"/>
      <c r="Q34" s="40"/>
      <c r="R34" s="89"/>
    </row>
    <row r="35" spans="1:18" ht="12.75">
      <c r="A35" s="55" t="s">
        <v>94</v>
      </c>
      <c r="B35" s="19">
        <v>0</v>
      </c>
      <c r="C35" s="19"/>
      <c r="D35" s="19">
        <v>0</v>
      </c>
      <c r="E35" s="71"/>
      <c r="F35" s="15">
        <v>0</v>
      </c>
      <c r="G35" s="71"/>
      <c r="H35" s="91">
        <v>126953</v>
      </c>
      <c r="I35" s="71"/>
      <c r="J35" s="91">
        <v>0</v>
      </c>
      <c r="K35" s="71"/>
      <c r="L35" s="19">
        <v>0</v>
      </c>
      <c r="M35" s="71"/>
      <c r="N35" s="88">
        <f>+L35+J35+H35+F35+D35+B35</f>
        <v>126953</v>
      </c>
      <c r="O35" s="71"/>
      <c r="P35" s="19">
        <v>64075</v>
      </c>
      <c r="Q35" s="40"/>
      <c r="R35" s="89">
        <f>+N35+P35</f>
        <v>191028</v>
      </c>
    </row>
    <row r="36" spans="1:18" ht="12.75">
      <c r="A36" s="34"/>
      <c r="B36" s="16"/>
      <c r="C36" s="16"/>
      <c r="D36" s="16"/>
      <c r="E36" s="97"/>
      <c r="F36" s="16"/>
      <c r="G36" s="97"/>
      <c r="H36" s="98"/>
      <c r="I36" s="97"/>
      <c r="J36" s="97"/>
      <c r="K36" s="97"/>
      <c r="L36" s="16"/>
      <c r="M36" s="97"/>
      <c r="N36" s="97"/>
      <c r="O36" s="97"/>
      <c r="P36" s="102"/>
      <c r="Q36" s="100"/>
      <c r="R36" s="100"/>
    </row>
    <row r="37" spans="1:18" ht="12.75">
      <c r="A37" s="55" t="s">
        <v>84</v>
      </c>
      <c r="B37" s="110">
        <v>0</v>
      </c>
      <c r="C37" s="15"/>
      <c r="D37" s="15">
        <v>0</v>
      </c>
      <c r="E37" s="103"/>
      <c r="F37" s="15">
        <v>199</v>
      </c>
      <c r="G37" s="103"/>
      <c r="H37" s="15">
        <v>0</v>
      </c>
      <c r="I37" s="103"/>
      <c r="J37" s="15">
        <v>0</v>
      </c>
      <c r="K37" s="103"/>
      <c r="L37" s="15">
        <v>0</v>
      </c>
      <c r="M37" s="103"/>
      <c r="N37" s="104">
        <f>+L37+J37+H37+F37+D37+B37</f>
        <v>199</v>
      </c>
      <c r="O37" s="103"/>
      <c r="P37" s="15">
        <v>0</v>
      </c>
      <c r="Q37" s="13"/>
      <c r="R37" s="111">
        <f>+N37+P37</f>
        <v>199</v>
      </c>
    </row>
    <row r="38" spans="1:18" ht="12.75">
      <c r="A38" s="34" t="s">
        <v>80</v>
      </c>
      <c r="B38" s="96">
        <v>0</v>
      </c>
      <c r="C38" s="97"/>
      <c r="D38" s="16">
        <v>-1337</v>
      </c>
      <c r="E38" s="97"/>
      <c r="F38" s="16">
        <v>0</v>
      </c>
      <c r="G38" s="97"/>
      <c r="H38" s="115">
        <v>0</v>
      </c>
      <c r="I38" s="97"/>
      <c r="J38" s="16">
        <v>0</v>
      </c>
      <c r="K38" s="97"/>
      <c r="L38" s="16">
        <v>0</v>
      </c>
      <c r="M38" s="97"/>
      <c r="N38" s="99">
        <f>+L38+J38+H38+F38+D38+B38</f>
        <v>-1337</v>
      </c>
      <c r="O38" s="97"/>
      <c r="P38" s="16">
        <v>0</v>
      </c>
      <c r="Q38" s="100"/>
      <c r="R38" s="101">
        <f>+N38+P38</f>
        <v>-1337</v>
      </c>
    </row>
    <row r="39" spans="1:18" ht="12.75">
      <c r="A39" s="55" t="s">
        <v>81</v>
      </c>
      <c r="B39" s="93">
        <f>SUM(B37:B38)</f>
        <v>0</v>
      </c>
      <c r="C39" s="94"/>
      <c r="D39" s="93">
        <f>SUM(D37:D38)</f>
        <v>-1337</v>
      </c>
      <c r="E39" s="94"/>
      <c r="F39" s="93">
        <f>SUM(F37:F38)</f>
        <v>199</v>
      </c>
      <c r="G39" s="94"/>
      <c r="H39" s="93">
        <f>SUM(H37:H38)</f>
        <v>0</v>
      </c>
      <c r="I39" s="94"/>
      <c r="J39" s="93">
        <f>SUM(J37:J38)</f>
        <v>0</v>
      </c>
      <c r="K39" s="94"/>
      <c r="L39" s="93">
        <f>SUM(L37:L38)</f>
        <v>0</v>
      </c>
      <c r="M39" s="94"/>
      <c r="N39" s="93">
        <f>SUM(N37:N38)</f>
        <v>-1138</v>
      </c>
      <c r="O39" s="94"/>
      <c r="P39" s="93">
        <f>SUM(P37:P38)</f>
        <v>0</v>
      </c>
      <c r="Q39" s="95"/>
      <c r="R39" s="93">
        <f>SUM(R37:R38)</f>
        <v>-1138</v>
      </c>
    </row>
    <row r="40" spans="1:18" ht="12.75">
      <c r="A40" s="34"/>
      <c r="B40" s="15"/>
      <c r="C40" s="103"/>
      <c r="D40" s="15"/>
      <c r="E40" s="103"/>
      <c r="F40" s="15"/>
      <c r="G40" s="103"/>
      <c r="H40" s="15"/>
      <c r="I40" s="103"/>
      <c r="J40" s="15"/>
      <c r="K40" s="103"/>
      <c r="L40" s="15"/>
      <c r="M40" s="103"/>
      <c r="N40" s="15"/>
      <c r="O40" s="103"/>
      <c r="P40" s="15"/>
      <c r="Q40" s="13"/>
      <c r="R40" s="15"/>
    </row>
    <row r="41" spans="1:18" ht="12.75">
      <c r="A41" s="34" t="s">
        <v>79</v>
      </c>
      <c r="B41" s="15">
        <v>0</v>
      </c>
      <c r="C41" s="103"/>
      <c r="D41" s="15">
        <v>0</v>
      </c>
      <c r="E41" s="103"/>
      <c r="F41" s="15">
        <v>0</v>
      </c>
      <c r="G41" s="103"/>
      <c r="H41" s="15">
        <v>-126953</v>
      </c>
      <c r="I41" s="103"/>
      <c r="J41" s="15">
        <v>0</v>
      </c>
      <c r="K41" s="103"/>
      <c r="L41" s="15">
        <v>126953</v>
      </c>
      <c r="M41" s="103"/>
      <c r="N41" s="88">
        <f>+L41+J41+H41+F41+D41+B41</f>
        <v>0</v>
      </c>
      <c r="O41" s="103"/>
      <c r="P41" s="15">
        <v>0</v>
      </c>
      <c r="Q41" s="13"/>
      <c r="R41" s="89">
        <f>+N41+P41</f>
        <v>0</v>
      </c>
    </row>
    <row r="42" spans="1:18" ht="12.75">
      <c r="A42" s="34"/>
      <c r="B42" s="15"/>
      <c r="C42" s="103"/>
      <c r="D42" s="15"/>
      <c r="E42" s="103"/>
      <c r="F42" s="15"/>
      <c r="G42" s="103"/>
      <c r="H42" s="15"/>
      <c r="I42" s="103"/>
      <c r="J42" s="15"/>
      <c r="K42" s="103"/>
      <c r="L42" s="15"/>
      <c r="M42" s="103"/>
      <c r="N42" s="15"/>
      <c r="O42" s="103"/>
      <c r="P42" s="15"/>
      <c r="Q42" s="13"/>
      <c r="R42" s="15"/>
    </row>
    <row r="43" spans="1:18" ht="12.75">
      <c r="A43" s="35" t="s">
        <v>87</v>
      </c>
      <c r="B43" s="15">
        <v>0</v>
      </c>
      <c r="C43" s="103"/>
      <c r="D43" s="15">
        <v>0</v>
      </c>
      <c r="E43" s="103"/>
      <c r="F43" s="15">
        <v>0</v>
      </c>
      <c r="G43" s="103"/>
      <c r="H43" s="15">
        <v>0</v>
      </c>
      <c r="I43" s="103"/>
      <c r="J43" s="15">
        <v>0</v>
      </c>
      <c r="K43" s="103"/>
      <c r="L43" s="15">
        <v>3395</v>
      </c>
      <c r="M43" s="103"/>
      <c r="N43" s="88">
        <f>+L43+J43+H43+F43+D43+B43</f>
        <v>3395</v>
      </c>
      <c r="O43" s="103"/>
      <c r="P43" s="15">
        <v>-3827</v>
      </c>
      <c r="Q43" s="13"/>
      <c r="R43" s="89">
        <f>+N43+P43</f>
        <v>-432</v>
      </c>
    </row>
    <row r="44" spans="1:18" ht="12.75">
      <c r="A44" s="34"/>
      <c r="B44" s="19"/>
      <c r="C44" s="19"/>
      <c r="D44" s="19"/>
      <c r="E44" s="71"/>
      <c r="F44" s="19"/>
      <c r="G44" s="71"/>
      <c r="H44" s="90"/>
      <c r="I44" s="71"/>
      <c r="J44" s="71"/>
      <c r="K44" s="71"/>
      <c r="L44" s="19"/>
      <c r="M44" s="71"/>
      <c r="N44" s="71"/>
      <c r="O44" s="71"/>
      <c r="P44" s="92"/>
      <c r="Q44" s="40"/>
      <c r="R44" s="40"/>
    </row>
    <row r="45" spans="1:20" ht="13.5" thickBot="1">
      <c r="A45" s="78" t="s">
        <v>127</v>
      </c>
      <c r="B45" s="28">
        <f>SUM(B28:B44)-B39</f>
        <v>529153.415</v>
      </c>
      <c r="C45" s="28"/>
      <c r="D45" s="28">
        <f>SUM(D28:D44)-D39</f>
        <v>316155</v>
      </c>
      <c r="E45" s="105"/>
      <c r="F45" s="28">
        <f>SUM(F28:F44)-F39</f>
        <v>199</v>
      </c>
      <c r="G45" s="105"/>
      <c r="H45" s="28">
        <f>SUM(H28:H44)-H39</f>
        <v>0</v>
      </c>
      <c r="I45" s="105"/>
      <c r="J45" s="28">
        <f>SUM(J28:J44)-J39</f>
        <v>134564</v>
      </c>
      <c r="K45" s="105"/>
      <c r="L45" s="28">
        <f>SUM(L28:L44)-L39</f>
        <v>130319</v>
      </c>
      <c r="M45" s="105"/>
      <c r="N45" s="28">
        <f>SUM(N28:N44)-N39</f>
        <v>1110390.415</v>
      </c>
      <c r="O45" s="105"/>
      <c r="P45" s="28">
        <f>SUM(P28:P44)-P39</f>
        <v>60248</v>
      </c>
      <c r="Q45" s="106"/>
      <c r="R45" s="28">
        <f>SUM(R28:R44)-R39</f>
        <v>1170638.415</v>
      </c>
      <c r="T45" s="107"/>
    </row>
    <row r="46" spans="1:18" ht="12.75">
      <c r="A46" s="34"/>
      <c r="B46" s="19"/>
      <c r="C46" s="19"/>
      <c r="D46" s="19"/>
      <c r="E46" s="19"/>
      <c r="F46" s="19"/>
      <c r="G46" s="19"/>
      <c r="H46" s="19"/>
      <c r="I46" s="19"/>
      <c r="J46" s="19"/>
      <c r="K46" s="71"/>
      <c r="L46" s="40"/>
      <c r="M46" s="40"/>
      <c r="N46" s="40"/>
      <c r="O46" s="40"/>
      <c r="P46" s="71"/>
      <c r="Q46" s="71"/>
      <c r="R46" s="71"/>
    </row>
    <row r="47" spans="1:18" ht="12.75">
      <c r="A47" s="122" t="s">
        <v>104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92"/>
      <c r="M47" s="40"/>
      <c r="N47" s="40"/>
      <c r="O47" s="40"/>
      <c r="P47" s="71"/>
      <c r="Q47" s="71"/>
      <c r="R47" s="71"/>
    </row>
    <row r="48" spans="1:18" ht="12.75">
      <c r="A48" s="10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40"/>
      <c r="M48" s="40"/>
      <c r="N48" s="40"/>
      <c r="O48" s="40"/>
      <c r="P48" s="71"/>
      <c r="Q48" s="71"/>
      <c r="R48" s="71"/>
    </row>
    <row r="49" spans="1:18" s="125" customFormat="1" ht="12.75">
      <c r="A49" s="123" t="s">
        <v>98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</row>
    <row r="50" spans="1:18" ht="12.75">
      <c r="A50" s="55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</row>
  </sheetData>
  <mergeCells count="1">
    <mergeCell ref="B12:N12"/>
  </mergeCells>
  <printOptions horizontalCentered="1"/>
  <pageMargins left="0.3" right="0.3" top="0.2" bottom="0.3" header="0.1" footer="0.1"/>
  <pageSetup fitToHeight="1" fitToWidth="1" horizontalDpi="600" verticalDpi="600" orientation="landscape" paperSize="9" scale="90" r:id="rId2"/>
  <headerFooter alignWithMargins="0">
    <oddFooter>&amp;C&amp;8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Interim Announcement</dc:title>
  <dc:subject>Interim Report to Shareholders</dc:subject>
  <dc:creator>Asmah, JTOP</dc:creator>
  <cp:keywords/>
  <dc:description/>
  <cp:lastModifiedBy> </cp:lastModifiedBy>
  <cp:lastPrinted>2007-11-12T01:14:19Z</cp:lastPrinted>
  <dcterms:created xsi:type="dcterms:W3CDTF">1999-08-02T06:32:51Z</dcterms:created>
  <dcterms:modified xsi:type="dcterms:W3CDTF">2007-11-23T04:37:08Z</dcterms:modified>
  <cp:category/>
  <cp:version/>
  <cp:contentType/>
  <cp:contentStatus/>
</cp:coreProperties>
</file>